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0730" windowHeight="11760" activeTab="1"/>
  </bookViews>
  <sheets>
    <sheet name="Incubația de 14 zile" sheetId="4" r:id="rId1"/>
    <sheet name="Incubația de 6 zile" sheetId="5" r:id="rId2"/>
    <sheet name="30 z grafic" sheetId="7" r:id="rId3"/>
    <sheet name="70 zile grafic" sheetId="9" r:id="rId4"/>
    <sheet name="Spitalizati 14 zile" sheetId="10" r:id="rId5"/>
    <sheet name="Decese" sheetId="11" r:id="rId6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5" i="4" l="1"/>
  <c r="C3" i="7" l="1"/>
  <c r="C4" i="7" s="1"/>
  <c r="C11" i="7"/>
  <c r="C12" i="7" s="1"/>
  <c r="C13" i="7" s="1"/>
  <c r="C14" i="7" s="1"/>
  <c r="C15" i="7" s="1"/>
  <c r="K44" i="5"/>
  <c r="K52" i="5" s="1"/>
  <c r="K28" i="5"/>
  <c r="K12" i="5"/>
  <c r="K21" i="4"/>
  <c r="H52" i="5"/>
  <c r="I52" i="5"/>
  <c r="J52" i="5"/>
  <c r="L52" i="5"/>
  <c r="G52" i="5"/>
  <c r="H36" i="5"/>
  <c r="I36" i="5"/>
  <c r="J36" i="5"/>
  <c r="K36" i="5"/>
  <c r="L36" i="5"/>
  <c r="G36" i="5"/>
  <c r="E4" i="9"/>
  <c r="E5" i="9" s="1"/>
  <c r="E6" i="9" s="1"/>
  <c r="E14" i="9"/>
  <c r="E15" i="9"/>
  <c r="E16" i="9"/>
  <c r="E17" i="9"/>
  <c r="E18" i="9"/>
  <c r="E19" i="9" s="1"/>
  <c r="E20" i="9" s="1"/>
  <c r="E21" i="9" s="1"/>
  <c r="E13" i="9"/>
  <c r="D13" i="9"/>
  <c r="E3" i="7"/>
  <c r="E4" i="7" s="1"/>
  <c r="D3" i="7"/>
  <c r="D4" i="7" s="1"/>
  <c r="E3" i="9"/>
  <c r="D3" i="9"/>
  <c r="D4" i="9" s="1"/>
  <c r="D5" i="9" s="1"/>
  <c r="D6" i="9" s="1"/>
  <c r="C3" i="9"/>
  <c r="C4" i="9" s="1"/>
  <c r="C5" i="9" s="1"/>
  <c r="C6" i="9" s="1"/>
  <c r="G33" i="4"/>
  <c r="G34" i="4" s="1"/>
  <c r="G22" i="4"/>
  <c r="G23" i="4" s="1"/>
  <c r="G11" i="4"/>
  <c r="G12" i="4" s="1"/>
  <c r="D14" i="9"/>
  <c r="D15" i="9" s="1"/>
  <c r="D16" i="9" s="1"/>
  <c r="D17" i="9" s="1"/>
  <c r="D18" i="9" s="1"/>
  <c r="D19" i="9" s="1"/>
  <c r="D20" i="9" s="1"/>
  <c r="D21" i="9" s="1"/>
  <c r="C13" i="9"/>
  <c r="C14" i="9" s="1"/>
  <c r="C15" i="9" s="1"/>
  <c r="C16" i="9" s="1"/>
  <c r="C17" i="9" s="1"/>
  <c r="C18" i="9" s="1"/>
  <c r="C19" i="9" s="1"/>
  <c r="C20" i="9" s="1"/>
  <c r="C21" i="9" s="1"/>
  <c r="E11" i="7"/>
  <c r="E12" i="7" s="1"/>
  <c r="E13" i="7" s="1"/>
  <c r="E14" i="7" s="1"/>
  <c r="E15" i="7" s="1"/>
  <c r="D11" i="7"/>
  <c r="D12" i="7" s="1"/>
  <c r="D13" i="7" s="1"/>
  <c r="D14" i="7" s="1"/>
  <c r="D15" i="7" s="1"/>
  <c r="G35" i="4" l="1"/>
  <c r="K35" i="4" s="1"/>
  <c r="K34" i="4"/>
  <c r="K12" i="4"/>
  <c r="G13" i="4"/>
  <c r="G14" i="4" s="1"/>
  <c r="G24" i="4"/>
  <c r="G25" i="4" s="1"/>
  <c r="K23" i="4"/>
  <c r="G36" i="4"/>
  <c r="K36" i="4" s="1"/>
  <c r="K11" i="4"/>
  <c r="K22" i="4"/>
  <c r="G43" i="5"/>
  <c r="G27" i="5"/>
  <c r="G28" i="5" s="1"/>
  <c r="G29" i="5" s="1"/>
  <c r="G30" i="5" s="1"/>
  <c r="G31" i="5" s="1"/>
  <c r="G32" i="5" s="1"/>
  <c r="G33" i="5" s="1"/>
  <c r="G34" i="5" s="1"/>
  <c r="G35" i="5" s="1"/>
  <c r="G44" i="5"/>
  <c r="G45" i="5" s="1"/>
  <c r="G46" i="5" s="1"/>
  <c r="G47" i="5" s="1"/>
  <c r="G48" i="5" s="1"/>
  <c r="G49" i="5" s="1"/>
  <c r="G50" i="5" s="1"/>
  <c r="G51" i="5" s="1"/>
  <c r="G11" i="5"/>
  <c r="G12" i="5" s="1"/>
  <c r="G13" i="5" s="1"/>
  <c r="G14" i="5" s="1"/>
  <c r="G15" i="5" s="1"/>
  <c r="G16" i="5" s="1"/>
  <c r="G17" i="5" s="1"/>
  <c r="G18" i="5" s="1"/>
  <c r="G19" i="5" s="1"/>
  <c r="J46" i="5" l="1"/>
  <c r="H46" i="5"/>
  <c r="I45" i="5"/>
  <c r="I46" i="5"/>
  <c r="K46" i="5" s="1"/>
  <c r="L46" i="5"/>
  <c r="G20" i="5" l="1"/>
  <c r="L27" i="5" l="1"/>
  <c r="K43" i="5"/>
  <c r="K42" i="5"/>
  <c r="J42" i="5"/>
  <c r="I42" i="5"/>
  <c r="H42" i="5"/>
  <c r="J27" i="5"/>
  <c r="I27" i="5"/>
  <c r="K26" i="5"/>
  <c r="J26" i="5"/>
  <c r="I26" i="5"/>
  <c r="H26" i="5"/>
  <c r="K10" i="5"/>
  <c r="J10" i="5"/>
  <c r="I10" i="5"/>
  <c r="H10" i="5"/>
  <c r="K32" i="4"/>
  <c r="J32" i="4"/>
  <c r="I32" i="4"/>
  <c r="H32" i="4"/>
  <c r="I33" i="4"/>
  <c r="J21" i="4"/>
  <c r="I21" i="4"/>
  <c r="H21" i="4"/>
  <c r="L23" i="4"/>
  <c r="L14" i="4"/>
  <c r="K10" i="4"/>
  <c r="J10" i="4"/>
  <c r="I10" i="4"/>
  <c r="H10" i="4"/>
  <c r="J43" i="5" l="1"/>
  <c r="L12" i="5"/>
  <c r="L11" i="4"/>
  <c r="L12" i="4"/>
  <c r="L22" i="4"/>
  <c r="L43" i="5"/>
  <c r="I43" i="5"/>
  <c r="L13" i="4"/>
  <c r="L33" i="4"/>
  <c r="J11" i="5"/>
  <c r="L44" i="5"/>
  <c r="H43" i="5"/>
  <c r="L11" i="5"/>
  <c r="I12" i="5"/>
  <c r="H12" i="5"/>
  <c r="J12" i="5"/>
  <c r="I11" i="5"/>
  <c r="H27" i="5"/>
  <c r="L28" i="5"/>
  <c r="H11" i="5"/>
  <c r="H23" i="4"/>
  <c r="L24" i="4"/>
  <c r="J23" i="4"/>
  <c r="I23" i="4"/>
  <c r="H22" i="4"/>
  <c r="J33" i="4"/>
  <c r="I22" i="4"/>
  <c r="J22" i="4"/>
  <c r="H33" i="4"/>
  <c r="K33" i="4"/>
  <c r="H12" i="4"/>
  <c r="J12" i="4"/>
  <c r="I12" i="4"/>
  <c r="I11" i="4"/>
  <c r="J11" i="4"/>
  <c r="H11" i="4"/>
  <c r="I44" i="5" l="1"/>
  <c r="L13" i="5"/>
  <c r="H44" i="5"/>
  <c r="L34" i="4"/>
  <c r="J44" i="5"/>
  <c r="J13" i="5"/>
  <c r="I13" i="5"/>
  <c r="H13" i="5"/>
  <c r="J28" i="5"/>
  <c r="I28" i="5"/>
  <c r="L29" i="5"/>
  <c r="H28" i="5"/>
  <c r="L35" i="4"/>
  <c r="J34" i="4"/>
  <c r="I34" i="4"/>
  <c r="H34" i="4"/>
  <c r="I24" i="4"/>
  <c r="H24" i="4"/>
  <c r="L25" i="4"/>
  <c r="J24" i="4"/>
  <c r="I13" i="4"/>
  <c r="J13" i="4"/>
  <c r="H13" i="4"/>
  <c r="L45" i="5" l="1"/>
  <c r="L14" i="5"/>
  <c r="J15" i="5"/>
  <c r="I15" i="5"/>
  <c r="L15" i="5"/>
  <c r="H15" i="5"/>
  <c r="J45" i="5"/>
  <c r="H45" i="5"/>
  <c r="I29" i="5"/>
  <c r="H29" i="5"/>
  <c r="J29" i="5"/>
  <c r="I14" i="5"/>
  <c r="H14" i="5"/>
  <c r="J14" i="5"/>
  <c r="K13" i="5"/>
  <c r="L36" i="4"/>
  <c r="J35" i="4"/>
  <c r="I35" i="4"/>
  <c r="H35" i="4"/>
  <c r="J25" i="4"/>
  <c r="J26" i="4" s="1"/>
  <c r="I25" i="4"/>
  <c r="H25" i="4"/>
  <c r="H26" i="4" s="1"/>
  <c r="G26" i="4"/>
  <c r="L26" i="4" s="1"/>
  <c r="K24" i="4"/>
  <c r="K13" i="4"/>
  <c r="J14" i="4"/>
  <c r="J15" i="4" s="1"/>
  <c r="H14" i="4"/>
  <c r="H15" i="4" s="1"/>
  <c r="I14" i="4"/>
  <c r="I15" i="4" s="1"/>
  <c r="G15" i="4"/>
  <c r="L15" i="4" s="1"/>
  <c r="K45" i="5" l="1"/>
  <c r="L47" i="5"/>
  <c r="H47" i="5"/>
  <c r="J47" i="5"/>
  <c r="I47" i="5"/>
  <c r="L30" i="5"/>
  <c r="K15" i="5"/>
  <c r="I16" i="5"/>
  <c r="H16" i="5"/>
  <c r="J16" i="5"/>
  <c r="L16" i="5"/>
  <c r="G37" i="4"/>
  <c r="L37" i="4" s="1"/>
  <c r="K14" i="5"/>
  <c r="H30" i="5"/>
  <c r="J30" i="5"/>
  <c r="I30" i="5"/>
  <c r="K29" i="5"/>
  <c r="H36" i="4"/>
  <c r="H37" i="4" s="1"/>
  <c r="J36" i="4"/>
  <c r="J37" i="4" s="1"/>
  <c r="I36" i="4"/>
  <c r="I37" i="4" s="1"/>
  <c r="K25" i="4"/>
  <c r="K26" i="4" s="1"/>
  <c r="I26" i="4"/>
  <c r="K14" i="4"/>
  <c r="K15" i="4" s="1"/>
  <c r="K47" i="5" l="1"/>
  <c r="J48" i="5"/>
  <c r="I48" i="5"/>
  <c r="K48" i="5" s="1"/>
  <c r="L48" i="5"/>
  <c r="H48" i="5"/>
  <c r="L31" i="5"/>
  <c r="H31" i="5"/>
  <c r="I31" i="5"/>
  <c r="J31" i="5"/>
  <c r="L17" i="5"/>
  <c r="H17" i="5"/>
  <c r="I17" i="5"/>
  <c r="J17" i="5"/>
  <c r="K16" i="5"/>
  <c r="K30" i="5"/>
  <c r="K37" i="4"/>
  <c r="L49" i="5" l="1"/>
  <c r="H49" i="5"/>
  <c r="J49" i="5"/>
  <c r="I49" i="5"/>
  <c r="K31" i="5"/>
  <c r="J32" i="5"/>
  <c r="I32" i="5"/>
  <c r="K32" i="5" s="1"/>
  <c r="H32" i="5"/>
  <c r="L32" i="5"/>
  <c r="K17" i="5"/>
  <c r="H18" i="5"/>
  <c r="L18" i="5"/>
  <c r="I18" i="5"/>
  <c r="J18" i="5"/>
  <c r="K49" i="5" l="1"/>
  <c r="J50" i="5"/>
  <c r="I50" i="5"/>
  <c r="K50" i="5" s="1"/>
  <c r="L50" i="5"/>
  <c r="H50" i="5"/>
  <c r="L33" i="5"/>
  <c r="H33" i="5"/>
  <c r="J33" i="5"/>
  <c r="I33" i="5"/>
  <c r="K18" i="5"/>
  <c r="J19" i="5"/>
  <c r="H19" i="5"/>
  <c r="L19" i="5"/>
  <c r="I19" i="5"/>
  <c r="L51" i="5" l="1"/>
  <c r="H51" i="5"/>
  <c r="J51" i="5"/>
  <c r="I51" i="5"/>
  <c r="J34" i="5"/>
  <c r="I34" i="5"/>
  <c r="K34" i="5" s="1"/>
  <c r="L34" i="5"/>
  <c r="H34" i="5"/>
  <c r="K33" i="5"/>
  <c r="K19" i="5"/>
  <c r="K51" i="5" l="1"/>
  <c r="L35" i="5"/>
  <c r="H35" i="5"/>
  <c r="J35" i="5"/>
  <c r="I35" i="5"/>
  <c r="L20" i="5"/>
  <c r="H20" i="5"/>
  <c r="I20" i="5"/>
  <c r="J20" i="5"/>
  <c r="K35" i="5" l="1"/>
  <c r="K20" i="5"/>
</calcChain>
</file>

<file path=xl/sharedStrings.xml><?xml version="1.0" encoding="utf-8"?>
<sst xmlns="http://schemas.openxmlformats.org/spreadsheetml/2006/main" count="162" uniqueCount="54">
  <si>
    <t xml:space="preserve">Scenariul 1 </t>
  </si>
  <si>
    <t xml:space="preserve">Durata undei EPI/EPI wave </t>
  </si>
  <si>
    <t xml:space="preserve">Populatia </t>
  </si>
  <si>
    <t>Scenariul  2</t>
  </si>
  <si>
    <t>Scenariul 3</t>
  </si>
  <si>
    <t>Forme clinice usore și medii (80%)</t>
  </si>
  <si>
    <t>Foarte grave necesită ventilare asistată (5%)</t>
  </si>
  <si>
    <t>Perioada de incubație</t>
  </si>
  <si>
    <t>Nr.persoane afectate</t>
  </si>
  <si>
    <t>Forme Grave Necesită oxigen (15%)</t>
  </si>
  <si>
    <t xml:space="preserve">14 zile </t>
  </si>
  <si>
    <t xml:space="preserve">numărul cazurilor de boală[ apărute în 5 perioade de incubație </t>
  </si>
  <si>
    <t xml:space="preserve">numărul persoanelor spitalizate </t>
  </si>
  <si>
    <t>* primele 3 perioade de incubație vor fi internate toate cazurile – usoare, medii și grave), în perioade de incubație 4-5 - vor fi internate doar cazurile grave și foarte grave</t>
  </si>
  <si>
    <t>Forme Grave (15%)</t>
  </si>
  <si>
    <t>26.03.2020</t>
  </si>
  <si>
    <t>09.04.2020</t>
  </si>
  <si>
    <t>23.04.2020</t>
  </si>
  <si>
    <t>07.05.2020</t>
  </si>
  <si>
    <t>21.05.2020</t>
  </si>
  <si>
    <t>Decese</t>
  </si>
  <si>
    <t>25 zile (5 perioade de incubație)</t>
  </si>
  <si>
    <r>
      <t>Estimarea  cazurilor de infecție cu nou tip de coronavirus (</t>
    </r>
    <r>
      <rPr>
        <sz val="14"/>
        <color theme="1"/>
        <rFont val="Calibri"/>
        <family val="2"/>
        <scheme val="minor"/>
      </rPr>
      <t>C</t>
    </r>
    <r>
      <rPr>
        <b/>
        <sz val="14"/>
        <color theme="1"/>
        <rFont val="Calibri"/>
        <family val="2"/>
        <scheme val="minor"/>
      </rPr>
      <t>OVID) Republic of Moldova 26.03-15.04.2020</t>
    </r>
  </si>
  <si>
    <t>R0 (rata de contagiozitate) =2,6 (calculată în condițiile RM)    Rata fatalității = 2,3</t>
  </si>
  <si>
    <t>R0 (rata de contagiozitate) =2,2 (R0 după OMS)  Rata fatalității = 2,3</t>
  </si>
  <si>
    <t>R0 (rata de contagiozitate) =1.5 (R0 cu măsuri de izolare în masă și testare)    Rata fatalității = 2,3</t>
  </si>
  <si>
    <t>Durata undei EPIdemiologice</t>
  </si>
  <si>
    <t>Durata perioadei infecțioase</t>
  </si>
  <si>
    <t>* primele 2 perioade de incubație vor fi internate toate cazurile – usoare, medii și grave), în perioade de incubație 3-5 - vor fi internate doar cazurile grave și foarte grave</t>
  </si>
  <si>
    <r>
      <t>Estimarea  cazurilor de infecție cu nou tip de coronavirus (</t>
    </r>
    <r>
      <rPr>
        <sz val="18"/>
        <color theme="1"/>
        <rFont val="Calibri"/>
        <family val="2"/>
        <scheme val="minor"/>
      </rPr>
      <t>C</t>
    </r>
    <r>
      <rPr>
        <b/>
        <sz val="18"/>
        <color theme="1"/>
        <rFont val="Calibri"/>
        <family val="2"/>
        <scheme val="minor"/>
      </rPr>
      <t>OVID) Republic of Moldova 26.03-21.05.2020</t>
    </r>
  </si>
  <si>
    <t>70 zile (5 perioade de incubații standard maxime )</t>
  </si>
  <si>
    <t xml:space="preserve">Durata perioadei infecțioase </t>
  </si>
  <si>
    <t>Total</t>
  </si>
  <si>
    <t>* primele 2  perioade de incubație vor fi internate toate cazurile – usoare, medii și grave), în perioade de incubație 3-5 - vor fi internate doar cazurile grave și foarte grave</t>
  </si>
  <si>
    <t>6 zile (perioada de incubație medie ajustată în condițiile  RM)</t>
  </si>
  <si>
    <t xml:space="preserve">numărul cazurilor de boală apărute în 10 perioade de incubație </t>
  </si>
  <si>
    <t>Spitalizați</t>
  </si>
  <si>
    <t>Perioada de incubație 14 zile</t>
  </si>
  <si>
    <t>Perioada de incubație 6 zile</t>
  </si>
  <si>
    <t xml:space="preserve">R0 = 1.5 </t>
  </si>
  <si>
    <t xml:space="preserve">R0  = 2,2 </t>
  </si>
  <si>
    <t xml:space="preserve">R0 = 2,6 </t>
  </si>
  <si>
    <t>Perioada medie  de incubație 6 zile  - estimată pentru RM</t>
  </si>
  <si>
    <t xml:space="preserve">Perioada  de incubație 14 zile </t>
  </si>
  <si>
    <t>Forme Grave</t>
  </si>
  <si>
    <t>R0 = 2,2</t>
  </si>
  <si>
    <t>R0 = 2,6</t>
  </si>
  <si>
    <t xml:space="preserve"> R0 = 1,5</t>
  </si>
  <si>
    <t xml:space="preserve">R0 = 2,6 spitalizați </t>
  </si>
  <si>
    <t>R0 = 2,6 forme grave</t>
  </si>
  <si>
    <t xml:space="preserve">R0 = 2,2 spitalizați </t>
  </si>
  <si>
    <t>R0 = 2,2 forme grave</t>
  </si>
  <si>
    <t xml:space="preserve">R0 = 1,5 spitalizați </t>
  </si>
  <si>
    <t>R0 = 1,5 forme grave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</si>
</sst>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"/>
    </font>
    <font>
      <sz val="11"/>
      <color theme="1"/>
      <name val="Calibri "/>
    </font>
    <font>
      <sz val="14"/>
      <color theme="1"/>
      <name val="Calibri 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 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11" xfId="0" applyBorder="1" applyAlignment="1">
      <alignment vertical="center" wrapText="1"/>
    </xf>
    <xf numFmtId="0" fontId="0" fillId="0" borderId="0" xfId="0" applyAlignment="1"/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6" xfId="0" applyFont="1" applyBorder="1"/>
    <xf numFmtId="0" fontId="4" fillId="0" borderId="6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7" xfId="0" applyFont="1" applyBorder="1" applyAlignment="1"/>
    <xf numFmtId="0" fontId="3" fillId="0" borderId="7" xfId="0" applyFont="1" applyBorder="1" applyAlignment="1"/>
    <xf numFmtId="0" fontId="3" fillId="0" borderId="19" xfId="0" applyFont="1" applyBorder="1" applyAlignment="1"/>
    <xf numFmtId="0" fontId="3" fillId="0" borderId="20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1" xfId="0" applyFont="1" applyBorder="1"/>
    <xf numFmtId="0" fontId="4" fillId="0" borderId="11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2" xfId="0" applyFont="1" applyBorder="1" applyAlignment="1"/>
    <xf numFmtId="0" fontId="4" fillId="0" borderId="1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/>
    <xf numFmtId="0" fontId="4" fillId="0" borderId="28" xfId="0" applyFont="1" applyBorder="1" applyAlignment="1"/>
    <xf numFmtId="1" fontId="4" fillId="0" borderId="1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1" fontId="5" fillId="0" borderId="29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1" fontId="5" fillId="0" borderId="2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/>
    <xf numFmtId="1" fontId="6" fillId="0" borderId="0" xfId="0" applyNumberFormat="1" applyFont="1"/>
    <xf numFmtId="0" fontId="6" fillId="0" borderId="0" xfId="0" applyFont="1" applyAlignment="1"/>
    <xf numFmtId="0" fontId="4" fillId="4" borderId="1" xfId="0" applyFont="1" applyFill="1" applyBorder="1"/>
    <xf numFmtId="0" fontId="4" fillId="4" borderId="4" xfId="0" applyFont="1" applyFill="1" applyBorder="1"/>
    <xf numFmtId="0" fontId="4" fillId="5" borderId="6" xfId="0" applyFont="1" applyFill="1" applyBorder="1"/>
    <xf numFmtId="0" fontId="6" fillId="0" borderId="0" xfId="0" applyFont="1" applyAlignment="1">
      <alignment wrapText="1"/>
    </xf>
    <xf numFmtId="0" fontId="8" fillId="0" borderId="0" xfId="0" applyFont="1"/>
    <xf numFmtId="0" fontId="7" fillId="0" borderId="0" xfId="0" applyFont="1" applyAlignment="1">
      <alignment wrapText="1"/>
    </xf>
    <xf numFmtId="0" fontId="6" fillId="7" borderId="0" xfId="0" applyFont="1" applyFill="1" applyAlignment="1">
      <alignment wrapText="1"/>
    </xf>
    <xf numFmtId="1" fontId="6" fillId="7" borderId="0" xfId="0" applyNumberFormat="1" applyFont="1" applyFill="1" applyAlignment="1">
      <alignment wrapText="1"/>
    </xf>
    <xf numFmtId="0" fontId="4" fillId="0" borderId="1" xfId="0" applyFont="1" applyBorder="1" applyAlignment="1">
      <alignment horizontal="center" wrapText="1"/>
    </xf>
    <xf numFmtId="0" fontId="10" fillId="0" borderId="12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6" borderId="30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vertical="center" wrapText="1"/>
    </xf>
    <xf numFmtId="0" fontId="11" fillId="5" borderId="30" xfId="0" applyFont="1" applyFill="1" applyBorder="1" applyAlignment="1">
      <alignment vertical="center" wrapText="1"/>
    </xf>
    <xf numFmtId="0" fontId="12" fillId="0" borderId="0" xfId="0" applyFont="1"/>
    <xf numFmtId="1" fontId="13" fillId="0" borderId="1" xfId="0" applyNumberFormat="1" applyFont="1" applyBorder="1" applyAlignment="1">
      <alignment horizontal="center"/>
    </xf>
    <xf numFmtId="1" fontId="12" fillId="0" borderId="0" xfId="0" applyNumberFormat="1" applyFont="1"/>
    <xf numFmtId="0" fontId="11" fillId="6" borderId="31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vertical="center" wrapText="1"/>
    </xf>
    <xf numFmtId="0" fontId="11" fillId="5" borderId="31" xfId="0" applyFont="1" applyFill="1" applyBorder="1" applyAlignment="1">
      <alignment vertical="center" wrapText="1"/>
    </xf>
    <xf numFmtId="0" fontId="4" fillId="0" borderId="32" xfId="0" applyFont="1" applyBorder="1" applyAlignment="1"/>
    <xf numFmtId="0" fontId="4" fillId="0" borderId="33" xfId="0" applyFont="1" applyBorder="1" applyAlignment="1"/>
    <xf numFmtId="0" fontId="4" fillId="0" borderId="32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1" fontId="0" fillId="0" borderId="0" xfId="0" applyNumberFormat="1"/>
    <xf numFmtId="14" fontId="4" fillId="5" borderId="1" xfId="0" applyNumberFormat="1" applyFont="1" applyFill="1" applyBorder="1"/>
    <xf numFmtId="14" fontId="4" fillId="5" borderId="4" xfId="0" applyNumberFormat="1" applyFont="1" applyFill="1" applyBorder="1"/>
    <xf numFmtId="14" fontId="4" fillId="5" borderId="0" xfId="0" applyNumberFormat="1" applyFont="1" applyFill="1" applyBorder="1"/>
    <xf numFmtId="14" fontId="11" fillId="0" borderId="0" xfId="0" applyNumberFormat="1" applyFont="1" applyAlignment="1">
      <alignment wrapText="1"/>
    </xf>
    <xf numFmtId="14" fontId="12" fillId="0" borderId="0" xfId="0" applyNumberFormat="1" applyFont="1"/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14" fontId="0" fillId="0" borderId="1" xfId="0" applyNumberFormat="1" applyBorder="1"/>
    <xf numFmtId="14" fontId="16" fillId="0" borderId="0" xfId="0" applyNumberFormat="1" applyFont="1" applyAlignment="1">
      <alignment wrapText="1"/>
    </xf>
    <xf numFmtId="1" fontId="0" fillId="0" borderId="0" xfId="0" applyNumberFormat="1" applyAlignment="1"/>
    <xf numFmtId="1" fontId="0" fillId="0" borderId="0" xfId="0" applyNumberFormat="1" applyAlignment="1">
      <alignment wrapText="1"/>
    </xf>
    <xf numFmtId="0" fontId="7" fillId="2" borderId="14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3" fontId="4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13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23" xfId="0" applyFont="1" applyBorder="1" applyAlignment="1">
      <alignment horizontal="left" wrapText="1"/>
    </xf>
    <xf numFmtId="0" fontId="4" fillId="6" borderId="8" xfId="0" applyFont="1" applyFill="1" applyBorder="1" applyAlignment="1">
      <alignment horizontal="left" vertical="center" wrapText="1"/>
    </xf>
    <xf numFmtId="0" fontId="4" fillId="6" borderId="2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5" fillId="0" borderId="27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left"/>
    </xf>
    <xf numFmtId="0" fontId="4" fillId="0" borderId="13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24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4" fillId="0" borderId="13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'Incubația de 14 zile'!$G$9</c:f>
              <c:strCache>
                <c:ptCount val="1"/>
                <c:pt idx="0">
                  <c:v>Nr.persoane afectate</c:v>
                </c:pt>
              </c:strCache>
            </c:strRef>
          </c:tx>
          <c:invertIfNegative val="0"/>
          <c:cat>
            <c:strRef>
              <c:f>'Incubația de 14 zile'!$E$10:$E$14</c:f>
              <c:strCache>
                <c:ptCount val="5"/>
                <c:pt idx="0">
                  <c:v>26.03.2020</c:v>
                </c:pt>
                <c:pt idx="1">
                  <c:v>09.04.2020</c:v>
                </c:pt>
                <c:pt idx="2">
                  <c:v>23.04.2020</c:v>
                </c:pt>
                <c:pt idx="3">
                  <c:v>07.05.2020</c:v>
                </c:pt>
                <c:pt idx="4">
                  <c:v>21.05.2020</c:v>
                </c:pt>
              </c:strCache>
            </c:strRef>
          </c:cat>
          <c:val>
            <c:numRef>
              <c:f>'Incubația de 14 zile'!$G$10:$G$14</c:f>
              <c:numCache>
                <c:formatCode>0</c:formatCode>
                <c:ptCount val="5"/>
                <c:pt idx="0">
                  <c:v>175</c:v>
                </c:pt>
                <c:pt idx="1">
                  <c:v>280</c:v>
                </c:pt>
                <c:pt idx="2">
                  <c:v>448</c:v>
                </c:pt>
                <c:pt idx="3">
                  <c:v>716.8</c:v>
                </c:pt>
                <c:pt idx="4">
                  <c:v>1146.8799999999999</c:v>
                </c:pt>
              </c:numCache>
            </c:numRef>
          </c:val>
        </c:ser>
        <c:ser>
          <c:idx val="1"/>
          <c:order val="1"/>
          <c:tx>
            <c:strRef>
              <c:f>'Incubația de 14 zile'!$K$9</c:f>
              <c:strCache>
                <c:ptCount val="1"/>
                <c:pt idx="0">
                  <c:v>numărul persoanelor spitalizate </c:v>
                </c:pt>
              </c:strCache>
            </c:strRef>
          </c:tx>
          <c:invertIfNegative val="0"/>
          <c:cat>
            <c:strRef>
              <c:f>'Incubația de 14 zile'!$E$10:$E$14</c:f>
              <c:strCache>
                <c:ptCount val="5"/>
                <c:pt idx="0">
                  <c:v>26.03.2020</c:v>
                </c:pt>
                <c:pt idx="1">
                  <c:v>09.04.2020</c:v>
                </c:pt>
                <c:pt idx="2">
                  <c:v>23.04.2020</c:v>
                </c:pt>
                <c:pt idx="3">
                  <c:v>07.05.2020</c:v>
                </c:pt>
                <c:pt idx="4">
                  <c:v>21.05.2020</c:v>
                </c:pt>
              </c:strCache>
            </c:strRef>
          </c:cat>
          <c:val>
            <c:numRef>
              <c:f>'Incubația de 14 zile'!$K$10:$K$14</c:f>
              <c:numCache>
                <c:formatCode>0</c:formatCode>
                <c:ptCount val="5"/>
                <c:pt idx="0">
                  <c:v>175</c:v>
                </c:pt>
                <c:pt idx="1">
                  <c:v>280</c:v>
                </c:pt>
                <c:pt idx="2">
                  <c:v>448</c:v>
                </c:pt>
                <c:pt idx="3">
                  <c:v>143.35999999999999</c:v>
                </c:pt>
                <c:pt idx="4">
                  <c:v>229.37599999999998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45970688"/>
        <c:axId val="50491904"/>
      </c:barChart>
      <c:catAx>
        <c:axId val="145970688"/>
        <c:scaling>
          <c:orientation val="minMax"/>
        </c:scaling>
        <c:delete val="0"/>
        <c:axPos val="b"/>
        <c:majorTickMark val="none"/>
        <c:minorTickMark val="none"/>
        <c:tickLblPos val="nextTo"/>
        <c:crossAx val="50491904"/>
        <c:crosses val="autoZero"/>
        <c:auto val="1"/>
        <c:lblAlgn val="ctr"/>
        <c:lblOffset val="100"/>
        <c:noMultiLvlLbl val="0"/>
      </c:catAx>
      <c:valAx>
        <c:axId val="5049190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crossAx val="1459706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800"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ro-RO" sz="1600" b="1" i="0" baseline="0">
                <a:effectLst/>
              </a:rPr>
              <a:t>Scenariul 4B (perioada de incubație - 14 zile)</a:t>
            </a:r>
            <a:endParaRPr lang="ro-RO" sz="1600">
              <a:effectLst/>
            </a:endParaRPr>
          </a:p>
          <a:p>
            <a:pPr algn="ctr">
              <a:defRPr/>
            </a:pPr>
            <a:r>
              <a:rPr lang="ro-RO" sz="1600" b="1" i="0" baseline="0">
                <a:effectLst/>
              </a:rPr>
              <a:t>Cazuri de deces COVID 19 </a:t>
            </a:r>
            <a:endParaRPr lang="ro-RO" sz="16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Decese!$B$11</c:f>
              <c:strCache>
                <c:ptCount val="1"/>
                <c:pt idx="0">
                  <c:v>R0 (rata de contagiozitate) =2,6 (calculată în condițiile RM)    Rata fatalității = 2,3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Decese!$A$12:$A$21</c:f>
              <c:numCache>
                <c:formatCode>m/d/yyyy</c:formatCode>
                <c:ptCount val="10"/>
                <c:pt idx="0">
                  <c:v>43916</c:v>
                </c:pt>
                <c:pt idx="1">
                  <c:v>43891</c:v>
                </c:pt>
                <c:pt idx="2">
                  <c:v>43928</c:v>
                </c:pt>
                <c:pt idx="3">
                  <c:v>43934</c:v>
                </c:pt>
                <c:pt idx="4">
                  <c:v>43940</c:v>
                </c:pt>
                <c:pt idx="5">
                  <c:v>43946</c:v>
                </c:pt>
                <c:pt idx="6">
                  <c:v>43952</c:v>
                </c:pt>
                <c:pt idx="7">
                  <c:v>43958</c:v>
                </c:pt>
                <c:pt idx="8">
                  <c:v>43964</c:v>
                </c:pt>
                <c:pt idx="9">
                  <c:v>43970</c:v>
                </c:pt>
              </c:numCache>
            </c:numRef>
          </c:cat>
          <c:val>
            <c:numRef>
              <c:f>Decese!$B$12:$B$21</c:f>
              <c:numCache>
                <c:formatCode>0</c:formatCode>
                <c:ptCount val="10"/>
                <c:pt idx="0">
                  <c:v>2</c:v>
                </c:pt>
                <c:pt idx="1">
                  <c:v>6.4399999999999995</c:v>
                </c:pt>
                <c:pt idx="2">
                  <c:v>10.304</c:v>
                </c:pt>
                <c:pt idx="3">
                  <c:v>16.486399999999996</c:v>
                </c:pt>
                <c:pt idx="4">
                  <c:v>26.378239999999995</c:v>
                </c:pt>
                <c:pt idx="5">
                  <c:v>42.205184000000003</c:v>
                </c:pt>
                <c:pt idx="6">
                  <c:v>67.528294400000007</c:v>
                </c:pt>
                <c:pt idx="7">
                  <c:v>108.04527104</c:v>
                </c:pt>
                <c:pt idx="8">
                  <c:v>172.87243366400003</c:v>
                </c:pt>
                <c:pt idx="9">
                  <c:v>276.59589386240009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Decese!$C$11</c:f>
              <c:strCache>
                <c:ptCount val="1"/>
                <c:pt idx="0">
                  <c:v>R0 (rata de contagiozitate) =2,2 (R0 după OMS)  Rata fatalității = 2,3</c:v>
                </c:pt>
              </c:strCache>
            </c:strRef>
          </c:tx>
          <c:dLbls>
            <c:dLbl>
              <c:idx val="9"/>
              <c:layout>
                <c:manualLayout>
                  <c:x val="-2.3912003825920611E-2"/>
                  <c:y val="-5.4200542005420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Decese!$A$12:$A$21</c:f>
              <c:numCache>
                <c:formatCode>m/d/yyyy</c:formatCode>
                <c:ptCount val="10"/>
                <c:pt idx="0">
                  <c:v>43916</c:v>
                </c:pt>
                <c:pt idx="1">
                  <c:v>43891</c:v>
                </c:pt>
                <c:pt idx="2">
                  <c:v>43928</c:v>
                </c:pt>
                <c:pt idx="3">
                  <c:v>43934</c:v>
                </c:pt>
                <c:pt idx="4">
                  <c:v>43940</c:v>
                </c:pt>
                <c:pt idx="5">
                  <c:v>43946</c:v>
                </c:pt>
                <c:pt idx="6">
                  <c:v>43952</c:v>
                </c:pt>
                <c:pt idx="7">
                  <c:v>43958</c:v>
                </c:pt>
                <c:pt idx="8">
                  <c:v>43964</c:v>
                </c:pt>
                <c:pt idx="9">
                  <c:v>43970</c:v>
                </c:pt>
              </c:numCache>
            </c:numRef>
          </c:cat>
          <c:val>
            <c:numRef>
              <c:f>Decese!$C$12:$C$21</c:f>
              <c:numCache>
                <c:formatCode>0</c:formatCode>
                <c:ptCount val="10"/>
                <c:pt idx="0">
                  <c:v>2</c:v>
                </c:pt>
                <c:pt idx="1">
                  <c:v>8.8550000000000004</c:v>
                </c:pt>
                <c:pt idx="2">
                  <c:v>10.626000000000003</c:v>
                </c:pt>
                <c:pt idx="3">
                  <c:v>12.751200000000006</c:v>
                </c:pt>
                <c:pt idx="4">
                  <c:v>15.301440000000008</c:v>
                </c:pt>
                <c:pt idx="5">
                  <c:v>18.361728000000017</c:v>
                </c:pt>
                <c:pt idx="6">
                  <c:v>22.034073600000021</c:v>
                </c:pt>
                <c:pt idx="7">
                  <c:v>26.440888320000035</c:v>
                </c:pt>
                <c:pt idx="8">
                  <c:v>31.729065984000044</c:v>
                </c:pt>
                <c:pt idx="9">
                  <c:v>38.07487918080006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Decese!$D$11</c:f>
              <c:strCache>
                <c:ptCount val="1"/>
                <c:pt idx="0">
                  <c:v>R0 (rata de contagiozitate) =1.5 (R0 cu măsuri de izolare în masă și testare)    Rata fatalității = 2,3</c:v>
                </c:pt>
              </c:strCache>
            </c:strRef>
          </c:tx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Decese!$A$12:$A$21</c:f>
              <c:numCache>
                <c:formatCode>m/d/yyyy</c:formatCode>
                <c:ptCount val="10"/>
                <c:pt idx="0">
                  <c:v>43916</c:v>
                </c:pt>
                <c:pt idx="1">
                  <c:v>43891</c:v>
                </c:pt>
                <c:pt idx="2">
                  <c:v>43928</c:v>
                </c:pt>
                <c:pt idx="3">
                  <c:v>43934</c:v>
                </c:pt>
                <c:pt idx="4">
                  <c:v>43940</c:v>
                </c:pt>
                <c:pt idx="5">
                  <c:v>43946</c:v>
                </c:pt>
                <c:pt idx="6">
                  <c:v>43952</c:v>
                </c:pt>
                <c:pt idx="7">
                  <c:v>43958</c:v>
                </c:pt>
                <c:pt idx="8">
                  <c:v>43964</c:v>
                </c:pt>
                <c:pt idx="9">
                  <c:v>43970</c:v>
                </c:pt>
              </c:numCache>
            </c:numRef>
          </c:cat>
          <c:val>
            <c:numRef>
              <c:f>Decese!$D$12:$D$21</c:f>
              <c:numCache>
                <c:formatCode>0</c:formatCode>
                <c:ptCount val="10"/>
                <c:pt idx="0">
                  <c:v>2</c:v>
                </c:pt>
                <c:pt idx="1">
                  <c:v>6.0374999999999996</c:v>
                </c:pt>
                <c:pt idx="2">
                  <c:v>7.2449999999999992</c:v>
                </c:pt>
                <c:pt idx="3">
                  <c:v>8.6939999999999991</c:v>
                </c:pt>
                <c:pt idx="4">
                  <c:v>10.4328</c:v>
                </c:pt>
                <c:pt idx="5">
                  <c:v>12.519360000000002</c:v>
                </c:pt>
                <c:pt idx="6">
                  <c:v>15.023232000000002</c:v>
                </c:pt>
                <c:pt idx="7">
                  <c:v>18.027878400000009</c:v>
                </c:pt>
                <c:pt idx="8">
                  <c:v>21.633454080000011</c:v>
                </c:pt>
                <c:pt idx="9">
                  <c:v>25.960144896000017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93536"/>
        <c:axId val="152345920"/>
      </c:lineChart>
      <c:dateAx>
        <c:axId val="152193536"/>
        <c:scaling>
          <c:orientation val="minMax"/>
          <c:min val="43916"/>
        </c:scaling>
        <c:delete val="0"/>
        <c:axPos val="b"/>
        <c:numFmt formatCode="m/d/yyyy" sourceLinked="1"/>
        <c:majorTickMark val="none"/>
        <c:minorTickMark val="none"/>
        <c:tickLblPos val="nextTo"/>
        <c:crossAx val="152345920"/>
        <c:crosses val="autoZero"/>
        <c:auto val="1"/>
        <c:lblOffset val="100"/>
        <c:baseTimeUnit val="days"/>
        <c:majorUnit val="6"/>
        <c:majorTimeUnit val="days"/>
      </c:dateAx>
      <c:valAx>
        <c:axId val="1523459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crossAx val="152193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'Incubația de 14 zile'!$G$20</c:f>
              <c:strCache>
                <c:ptCount val="1"/>
                <c:pt idx="0">
                  <c:v>Nr.persoane afectate</c:v>
                </c:pt>
              </c:strCache>
            </c:strRef>
          </c:tx>
          <c:invertIfNegative val="0"/>
          <c:cat>
            <c:strRef>
              <c:f>'Incubația de 14 zile'!$E$21:$E$25</c:f>
              <c:strCache>
                <c:ptCount val="5"/>
                <c:pt idx="0">
                  <c:v>26.03.2020</c:v>
                </c:pt>
                <c:pt idx="1">
                  <c:v>09.04.2020</c:v>
                </c:pt>
                <c:pt idx="2">
                  <c:v>23.04.2020</c:v>
                </c:pt>
                <c:pt idx="3">
                  <c:v>07.05.2020</c:v>
                </c:pt>
                <c:pt idx="4">
                  <c:v>21.05.2020</c:v>
                </c:pt>
              </c:strCache>
            </c:strRef>
          </c:cat>
          <c:val>
            <c:numRef>
              <c:f>'Incubația de 14 zile'!$G$21:$G$25</c:f>
              <c:numCache>
                <c:formatCode>0</c:formatCode>
                <c:ptCount val="5"/>
                <c:pt idx="0">
                  <c:v>175</c:v>
                </c:pt>
                <c:pt idx="1">
                  <c:v>210.00000000000006</c:v>
                </c:pt>
                <c:pt idx="2">
                  <c:v>252.00000000000011</c:v>
                </c:pt>
                <c:pt idx="3">
                  <c:v>302.4000000000002</c:v>
                </c:pt>
                <c:pt idx="4">
                  <c:v>362.88000000000034</c:v>
                </c:pt>
              </c:numCache>
            </c:numRef>
          </c:val>
        </c:ser>
        <c:ser>
          <c:idx val="1"/>
          <c:order val="1"/>
          <c:tx>
            <c:strRef>
              <c:f>'Incubația de 14 zile'!$K$20</c:f>
              <c:strCache>
                <c:ptCount val="1"/>
                <c:pt idx="0">
                  <c:v>numărul persoanelor spitalizate </c:v>
                </c:pt>
              </c:strCache>
            </c:strRef>
          </c:tx>
          <c:invertIfNegative val="0"/>
          <c:cat>
            <c:strRef>
              <c:f>'Incubația de 14 zile'!$E$21:$E$25</c:f>
              <c:strCache>
                <c:ptCount val="5"/>
                <c:pt idx="0">
                  <c:v>26.03.2020</c:v>
                </c:pt>
                <c:pt idx="1">
                  <c:v>09.04.2020</c:v>
                </c:pt>
                <c:pt idx="2">
                  <c:v>23.04.2020</c:v>
                </c:pt>
                <c:pt idx="3">
                  <c:v>07.05.2020</c:v>
                </c:pt>
                <c:pt idx="4">
                  <c:v>21.05.2020</c:v>
                </c:pt>
              </c:strCache>
            </c:strRef>
          </c:cat>
          <c:val>
            <c:numRef>
              <c:f>'Incubația de 14 zile'!$K$21:$K$25</c:f>
              <c:numCache>
                <c:formatCode>0</c:formatCode>
                <c:ptCount val="5"/>
                <c:pt idx="0">
                  <c:v>175</c:v>
                </c:pt>
                <c:pt idx="1">
                  <c:v>210.00000000000006</c:v>
                </c:pt>
                <c:pt idx="2">
                  <c:v>252.00000000000011</c:v>
                </c:pt>
                <c:pt idx="3">
                  <c:v>60.480000000000047</c:v>
                </c:pt>
                <c:pt idx="4">
                  <c:v>72.576000000000079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6010112"/>
        <c:axId val="50494208"/>
      </c:barChart>
      <c:catAx>
        <c:axId val="146010112"/>
        <c:scaling>
          <c:orientation val="minMax"/>
        </c:scaling>
        <c:delete val="0"/>
        <c:axPos val="b"/>
        <c:majorTickMark val="none"/>
        <c:minorTickMark val="none"/>
        <c:tickLblPos val="nextTo"/>
        <c:crossAx val="50494208"/>
        <c:crosses val="autoZero"/>
        <c:auto val="1"/>
        <c:lblAlgn val="ctr"/>
        <c:lblOffset val="100"/>
        <c:noMultiLvlLbl val="0"/>
      </c:catAx>
      <c:valAx>
        <c:axId val="5049420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crossAx val="1460101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'Incubația de 14 zile'!$G$31</c:f>
              <c:strCache>
                <c:ptCount val="1"/>
                <c:pt idx="0">
                  <c:v>Nr.persoane afectate</c:v>
                </c:pt>
              </c:strCache>
            </c:strRef>
          </c:tx>
          <c:invertIfNegative val="0"/>
          <c:cat>
            <c:strRef>
              <c:f>'Incubația de 14 zile'!$E$32:$E$36</c:f>
              <c:strCache>
                <c:ptCount val="5"/>
                <c:pt idx="0">
                  <c:v>26.03.2020</c:v>
                </c:pt>
                <c:pt idx="1">
                  <c:v>09.04.2020</c:v>
                </c:pt>
                <c:pt idx="2">
                  <c:v>23.04.2020</c:v>
                </c:pt>
                <c:pt idx="3">
                  <c:v>07.05.2020</c:v>
                </c:pt>
                <c:pt idx="4">
                  <c:v>21.05.2020</c:v>
                </c:pt>
              </c:strCache>
            </c:strRef>
          </c:cat>
          <c:val>
            <c:numRef>
              <c:f>'Incubația de 14 zile'!$G$32:$G$36</c:f>
              <c:numCache>
                <c:formatCode>0</c:formatCode>
                <c:ptCount val="5"/>
                <c:pt idx="0">
                  <c:v>175</c:v>
                </c:pt>
                <c:pt idx="1">
                  <c:v>87.5</c:v>
                </c:pt>
                <c:pt idx="2">
                  <c:v>43.75</c:v>
                </c:pt>
                <c:pt idx="3">
                  <c:v>21.875</c:v>
                </c:pt>
                <c:pt idx="4">
                  <c:v>10.9375</c:v>
                </c:pt>
              </c:numCache>
            </c:numRef>
          </c:val>
        </c:ser>
        <c:ser>
          <c:idx val="1"/>
          <c:order val="1"/>
          <c:tx>
            <c:strRef>
              <c:f>'Incubația de 14 zile'!$K$31</c:f>
              <c:strCache>
                <c:ptCount val="1"/>
                <c:pt idx="0">
                  <c:v>numărul persoanelor spitalizate </c:v>
                </c:pt>
              </c:strCache>
            </c:strRef>
          </c:tx>
          <c:invertIfNegative val="0"/>
          <c:cat>
            <c:strRef>
              <c:f>'Incubația de 14 zile'!$E$32:$E$36</c:f>
              <c:strCache>
                <c:ptCount val="5"/>
                <c:pt idx="0">
                  <c:v>26.03.2020</c:v>
                </c:pt>
                <c:pt idx="1">
                  <c:v>09.04.2020</c:v>
                </c:pt>
                <c:pt idx="2">
                  <c:v>23.04.2020</c:v>
                </c:pt>
                <c:pt idx="3">
                  <c:v>07.05.2020</c:v>
                </c:pt>
                <c:pt idx="4">
                  <c:v>21.05.2020</c:v>
                </c:pt>
              </c:strCache>
            </c:strRef>
          </c:cat>
          <c:val>
            <c:numRef>
              <c:f>'Incubația de 14 zile'!$K$32:$K$36</c:f>
              <c:numCache>
                <c:formatCode>0</c:formatCode>
                <c:ptCount val="5"/>
                <c:pt idx="0">
                  <c:v>175</c:v>
                </c:pt>
                <c:pt idx="1">
                  <c:v>87.5</c:v>
                </c:pt>
                <c:pt idx="2">
                  <c:v>43.75</c:v>
                </c:pt>
                <c:pt idx="3">
                  <c:v>21.875</c:v>
                </c:pt>
                <c:pt idx="4">
                  <c:v>10.9375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6010624"/>
        <c:axId val="86825152"/>
      </c:barChart>
      <c:catAx>
        <c:axId val="146010624"/>
        <c:scaling>
          <c:orientation val="minMax"/>
        </c:scaling>
        <c:delete val="0"/>
        <c:axPos val="b"/>
        <c:majorTickMark val="none"/>
        <c:minorTickMark val="none"/>
        <c:tickLblPos val="nextTo"/>
        <c:crossAx val="86825152"/>
        <c:crosses val="autoZero"/>
        <c:auto val="1"/>
        <c:lblAlgn val="ctr"/>
        <c:lblOffset val="100"/>
        <c:noMultiLvlLbl val="0"/>
      </c:catAx>
      <c:valAx>
        <c:axId val="86825152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crossAx val="1460106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ro-RO"/>
              <a:t>Scenariul 2</a:t>
            </a:r>
          </a:p>
          <a:p>
            <a:pPr algn="ctr">
              <a:defRPr/>
            </a:pPr>
            <a:r>
              <a:rPr lang="ro-RO"/>
              <a:t>Numărul de cazuri absolute de COVID -19, perioada maximă de incubație de 14 zile, </a:t>
            </a:r>
          </a:p>
          <a:p>
            <a:pPr algn="ctr">
              <a:defRPr/>
            </a:pPr>
            <a:r>
              <a:rPr lang="ro-RO"/>
              <a:t>26.03-23.04.2020, RM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7222211977601157E-2"/>
          <c:y val="0.31302474157954696"/>
          <c:w val="0.92653266702317949"/>
          <c:h val="0.42271535748725525"/>
        </c:manualLayout>
      </c:layout>
      <c:lineChart>
        <c:grouping val="standard"/>
        <c:varyColors val="0"/>
        <c:ser>
          <c:idx val="0"/>
          <c:order val="0"/>
          <c:tx>
            <c:strRef>
              <c:f>'30 z grafic'!$C$1</c:f>
              <c:strCache>
                <c:ptCount val="1"/>
                <c:pt idx="0">
                  <c:v>R0 (rata de contagiozitate) =2,6 (calculată în condițiile RM)    Rata fatalității = 2,3</c:v>
                </c:pt>
              </c:strCache>
            </c:strRef>
          </c:tx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3C-4930-90A7-D72D16815C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 z grafic'!$B$2:$B$4</c:f>
              <c:strCache>
                <c:ptCount val="3"/>
                <c:pt idx="0">
                  <c:v>26.03.2020</c:v>
                </c:pt>
                <c:pt idx="1">
                  <c:v>09.04.2020</c:v>
                </c:pt>
                <c:pt idx="2">
                  <c:v>23.04.2020</c:v>
                </c:pt>
              </c:strCache>
            </c:strRef>
          </c:cat>
          <c:val>
            <c:numRef>
              <c:f>'30 z grafic'!$C$2:$C$4</c:f>
              <c:numCache>
                <c:formatCode>0</c:formatCode>
                <c:ptCount val="3"/>
                <c:pt idx="0">
                  <c:v>175</c:v>
                </c:pt>
                <c:pt idx="1">
                  <c:v>280</c:v>
                </c:pt>
                <c:pt idx="2">
                  <c:v>448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3C-4930-90A7-D72D16815CE3}"/>
            </c:ext>
          </c:extLst>
        </c:ser>
        <c:ser>
          <c:idx val="1"/>
          <c:order val="1"/>
          <c:tx>
            <c:strRef>
              <c:f>'30 z grafic'!$D$1</c:f>
              <c:strCache>
                <c:ptCount val="1"/>
                <c:pt idx="0">
                  <c:v>R0 (rata de contagiozitate) =2,2 (R0 după OMS)  Rata fatalității = 2,3</c:v>
                </c:pt>
              </c:strCache>
            </c:strRef>
          </c:tx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3C-4930-90A7-D72D16815C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 z grafic'!$B$2:$B$4</c:f>
              <c:strCache>
                <c:ptCount val="3"/>
                <c:pt idx="0">
                  <c:v>26.03.2020</c:v>
                </c:pt>
                <c:pt idx="1">
                  <c:v>09.04.2020</c:v>
                </c:pt>
                <c:pt idx="2">
                  <c:v>23.04.2020</c:v>
                </c:pt>
              </c:strCache>
            </c:strRef>
          </c:cat>
          <c:val>
            <c:numRef>
              <c:f>'30 z grafic'!$D$2:$D$4</c:f>
              <c:numCache>
                <c:formatCode>0</c:formatCode>
                <c:ptCount val="3"/>
                <c:pt idx="0">
                  <c:v>175</c:v>
                </c:pt>
                <c:pt idx="1">
                  <c:v>210.00000000000006</c:v>
                </c:pt>
                <c:pt idx="2">
                  <c:v>252.00000000000011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63C-4930-90A7-D72D16815CE3}"/>
            </c:ext>
          </c:extLst>
        </c:ser>
        <c:ser>
          <c:idx val="2"/>
          <c:order val="2"/>
          <c:tx>
            <c:strRef>
              <c:f>'30 z grafic'!$E$1</c:f>
              <c:strCache>
                <c:ptCount val="1"/>
                <c:pt idx="0">
                  <c:v>R0 (rata de contagiozitate) =1.5 (R0 cu măsuri de izolare în masă și testare)    Rata fatalității = 2,3</c:v>
                </c:pt>
              </c:strCache>
            </c:strRef>
          </c:tx>
          <c:dLbls>
            <c:dLbl>
              <c:idx val="0"/>
              <c:layout>
                <c:manualLayout>
                  <c:x val="-2.029664324746289E-2"/>
                  <c:y val="-4.5146705463604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3C-4930-90A7-D72D16815C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 z grafic'!$B$2:$B$4</c:f>
              <c:strCache>
                <c:ptCount val="3"/>
                <c:pt idx="0">
                  <c:v>26.03.2020</c:v>
                </c:pt>
                <c:pt idx="1">
                  <c:v>09.04.2020</c:v>
                </c:pt>
                <c:pt idx="2">
                  <c:v>23.04.2020</c:v>
                </c:pt>
              </c:strCache>
            </c:strRef>
          </c:cat>
          <c:val>
            <c:numRef>
              <c:f>'30 z grafic'!$E$2:$E$4</c:f>
              <c:numCache>
                <c:formatCode>0</c:formatCode>
                <c:ptCount val="3"/>
                <c:pt idx="0">
                  <c:v>175</c:v>
                </c:pt>
                <c:pt idx="1">
                  <c:v>87.5</c:v>
                </c:pt>
                <c:pt idx="2">
                  <c:v>131.25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63C-4930-90A7-D72D16815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13696"/>
        <c:axId val="146269888"/>
      </c:lineChart>
      <c:catAx>
        <c:axId val="146013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6269888"/>
        <c:crosses val="autoZero"/>
        <c:auto val="1"/>
        <c:lblAlgn val="ctr"/>
        <c:lblOffset val="100"/>
        <c:noMultiLvlLbl val="0"/>
      </c:catAx>
      <c:valAx>
        <c:axId val="146269888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crossAx val="1460136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b="1"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ro-RO"/>
              <a:t>Scenariul 1</a:t>
            </a:r>
          </a:p>
          <a:p>
            <a:pPr algn="ctr">
              <a:defRPr/>
            </a:pPr>
            <a:r>
              <a:rPr lang="ro-RO"/>
              <a:t>Numărul de cazuri absolute de COVID -19 perioada medie de incubație de 6 zile, </a:t>
            </a:r>
          </a:p>
          <a:p>
            <a:pPr algn="ctr">
              <a:defRPr/>
            </a:pPr>
            <a:r>
              <a:rPr lang="ro-RO"/>
              <a:t>26.03-25.04.2020, RM </a:t>
            </a:r>
          </a:p>
        </c:rich>
      </c:tx>
      <c:layout>
        <c:manualLayout>
          <c:xMode val="edge"/>
          <c:yMode val="edge"/>
          <c:x val="0.12835531419705201"/>
          <c:y val="1.712328767123287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'30 z grafic'!$C$9</c:f>
              <c:strCache>
                <c:ptCount val="1"/>
                <c:pt idx="0">
                  <c:v>R0 (rata de contagiozitate) =2,6 (calculată în condițiile RM)    Rata fatalității = 2,3</c:v>
                </c:pt>
              </c:strCache>
            </c:strRef>
          </c:tx>
          <c:dLbls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'30 z grafic'!$B$10:$B$15</c:f>
              <c:numCache>
                <c:formatCode>m/d/yyyy</c:formatCode>
                <c:ptCount val="6"/>
                <c:pt idx="0">
                  <c:v>43916</c:v>
                </c:pt>
                <c:pt idx="1">
                  <c:v>43891</c:v>
                </c:pt>
                <c:pt idx="2">
                  <c:v>43928</c:v>
                </c:pt>
                <c:pt idx="3">
                  <c:v>43934</c:v>
                </c:pt>
                <c:pt idx="4">
                  <c:v>43940</c:v>
                </c:pt>
                <c:pt idx="5">
                  <c:v>43946</c:v>
                </c:pt>
              </c:numCache>
            </c:numRef>
          </c:cat>
          <c:val>
            <c:numRef>
              <c:f>'30 z grafic'!$C$10:$C$15</c:f>
              <c:numCache>
                <c:formatCode>0</c:formatCode>
                <c:ptCount val="6"/>
                <c:pt idx="0">
                  <c:v>175</c:v>
                </c:pt>
                <c:pt idx="1">
                  <c:v>280</c:v>
                </c:pt>
                <c:pt idx="2">
                  <c:v>448</c:v>
                </c:pt>
                <c:pt idx="3">
                  <c:v>716.8</c:v>
                </c:pt>
                <c:pt idx="4">
                  <c:v>1146.8799999999999</c:v>
                </c:pt>
                <c:pt idx="5">
                  <c:v>1835.008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'30 z grafic'!$D$9</c:f>
              <c:strCache>
                <c:ptCount val="1"/>
                <c:pt idx="0">
                  <c:v>R0 (rata de contagiozitate) =2,2 (R0 după OMS)  Rata fatalității = 2,3</c:v>
                </c:pt>
              </c:strCache>
            </c:strRef>
          </c:tx>
          <c:dLbls>
            <c:dLbl>
              <c:idx val="5"/>
              <c:layout>
                <c:manualLayout>
                  <c:x val="-1.6336229301254921E-2"/>
                  <c:y val="-4.5516613563950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0509438841479186E-3"/>
                  <c:y val="-4.2808219178082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'30 z grafic'!$B$10:$B$15</c:f>
              <c:numCache>
                <c:formatCode>m/d/yyyy</c:formatCode>
                <c:ptCount val="6"/>
                <c:pt idx="0">
                  <c:v>43916</c:v>
                </c:pt>
                <c:pt idx="1">
                  <c:v>43891</c:v>
                </c:pt>
                <c:pt idx="2">
                  <c:v>43928</c:v>
                </c:pt>
                <c:pt idx="3">
                  <c:v>43934</c:v>
                </c:pt>
                <c:pt idx="4">
                  <c:v>43940</c:v>
                </c:pt>
                <c:pt idx="5">
                  <c:v>43946</c:v>
                </c:pt>
              </c:numCache>
            </c:numRef>
          </c:cat>
          <c:val>
            <c:numRef>
              <c:f>'30 z grafic'!$D$10:$D$15</c:f>
              <c:numCache>
                <c:formatCode>0</c:formatCode>
                <c:ptCount val="6"/>
                <c:pt idx="0">
                  <c:v>175</c:v>
                </c:pt>
                <c:pt idx="1">
                  <c:v>385.00000000000006</c:v>
                </c:pt>
                <c:pt idx="2">
                  <c:v>462.00000000000017</c:v>
                </c:pt>
                <c:pt idx="3">
                  <c:v>554.40000000000032</c:v>
                </c:pt>
                <c:pt idx="4">
                  <c:v>665.28000000000043</c:v>
                </c:pt>
                <c:pt idx="5">
                  <c:v>798.33600000000069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'30 z grafic'!$E$9</c:f>
              <c:strCache>
                <c:ptCount val="1"/>
                <c:pt idx="0">
                  <c:v>R0 (rata de contagiozitate) =1.5 (R0 cu măsuri de izolare în masă și testare)    Rata fatalității = 2,3</c:v>
                </c:pt>
              </c:strCache>
            </c:strRef>
          </c:tx>
          <c:dLbls>
            <c:dLbl>
              <c:idx val="1"/>
              <c:layout>
                <c:manualLayout>
                  <c:x val="-1.6808997595238531E-2"/>
                  <c:y val="-4.2808219178082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7821341055914458E-2"/>
                  <c:y val="5.158549537247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7.7579519006982156E-3"/>
                  <c:y val="2.568493150684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'30 z grafic'!$B$10:$B$15</c:f>
              <c:numCache>
                <c:formatCode>m/d/yyyy</c:formatCode>
                <c:ptCount val="6"/>
                <c:pt idx="0">
                  <c:v>43916</c:v>
                </c:pt>
                <c:pt idx="1">
                  <c:v>43891</c:v>
                </c:pt>
                <c:pt idx="2">
                  <c:v>43928</c:v>
                </c:pt>
                <c:pt idx="3">
                  <c:v>43934</c:v>
                </c:pt>
                <c:pt idx="4">
                  <c:v>43940</c:v>
                </c:pt>
                <c:pt idx="5">
                  <c:v>43946</c:v>
                </c:pt>
              </c:numCache>
            </c:numRef>
          </c:cat>
          <c:val>
            <c:numRef>
              <c:f>'30 z grafic'!$E$10:$E$15</c:f>
              <c:numCache>
                <c:formatCode>0</c:formatCode>
                <c:ptCount val="6"/>
                <c:pt idx="0">
                  <c:v>175</c:v>
                </c:pt>
                <c:pt idx="1">
                  <c:v>262.5</c:v>
                </c:pt>
                <c:pt idx="2">
                  <c:v>315</c:v>
                </c:pt>
                <c:pt idx="3">
                  <c:v>378</c:v>
                </c:pt>
                <c:pt idx="4">
                  <c:v>453.6</c:v>
                </c:pt>
                <c:pt idx="5">
                  <c:v>544.32000000000016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42208"/>
        <c:axId val="146272192"/>
      </c:lineChart>
      <c:dateAx>
        <c:axId val="146142208"/>
        <c:scaling>
          <c:orientation val="minMax"/>
          <c:min val="43916"/>
        </c:scaling>
        <c:delete val="0"/>
        <c:axPos val="b"/>
        <c:numFmt formatCode="m/d/yyyy" sourceLinked="1"/>
        <c:majorTickMark val="none"/>
        <c:minorTickMark val="none"/>
        <c:tickLblPos val="nextTo"/>
        <c:crossAx val="146272192"/>
        <c:crosses val="autoZero"/>
        <c:auto val="1"/>
        <c:lblOffset val="100"/>
        <c:baseTimeUnit val="days"/>
        <c:majorUnit val="6"/>
        <c:majorTimeUnit val="days"/>
      </c:dateAx>
      <c:valAx>
        <c:axId val="14627219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crossAx val="1461422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b="1"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ro-RO"/>
              <a:t>Scenariul 4B</a:t>
            </a:r>
          </a:p>
          <a:p>
            <a:pPr algn="ctr">
              <a:defRPr/>
            </a:pPr>
            <a:r>
              <a:rPr lang="ro-RO"/>
              <a:t>Numărul estimat de cazuri COVID -19, </a:t>
            </a:r>
          </a:p>
          <a:p>
            <a:pPr algn="ctr">
              <a:defRPr/>
            </a:pPr>
            <a:r>
              <a:rPr lang="ro-RO"/>
              <a:t>(perioada maximă de incubație - </a:t>
            </a:r>
            <a:r>
              <a:rPr lang="ro-RO">
                <a:solidFill>
                  <a:srgbClr val="FF0000"/>
                </a:solidFill>
              </a:rPr>
              <a:t>14 zile</a:t>
            </a:r>
            <a:r>
              <a:rPr lang="ro-RO"/>
              <a:t>), </a:t>
            </a:r>
          </a:p>
          <a:p>
            <a:pPr algn="ctr">
              <a:defRPr/>
            </a:pPr>
            <a:r>
              <a:rPr lang="ro-RO"/>
              <a:t>26.03-21.05.2020, RM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015534368121667E-2"/>
          <c:y val="0.18210616135787677"/>
          <c:w val="0.90780535439817833"/>
          <c:h val="0.67147480657050385"/>
        </c:manualLayout>
      </c:layout>
      <c:lineChart>
        <c:grouping val="standard"/>
        <c:varyColors val="0"/>
        <c:ser>
          <c:idx val="0"/>
          <c:order val="0"/>
          <c:tx>
            <c:strRef>
              <c:f>'70 zile grafic'!$C$1</c:f>
              <c:strCache>
                <c:ptCount val="1"/>
                <c:pt idx="0">
                  <c:v>R0 = 2,6 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'70 zile grafic'!$B$2:$B$6</c:f>
              <c:strCache>
                <c:ptCount val="5"/>
                <c:pt idx="0">
                  <c:v>26.03.2020</c:v>
                </c:pt>
                <c:pt idx="1">
                  <c:v>09.04.2020</c:v>
                </c:pt>
                <c:pt idx="2">
                  <c:v>23.04.2020</c:v>
                </c:pt>
                <c:pt idx="3">
                  <c:v>07.05.2020</c:v>
                </c:pt>
                <c:pt idx="4">
                  <c:v>21.05.2020</c:v>
                </c:pt>
              </c:strCache>
            </c:strRef>
          </c:cat>
          <c:val>
            <c:numRef>
              <c:f>'70 zile grafic'!$C$2:$C$6</c:f>
              <c:numCache>
                <c:formatCode>0</c:formatCode>
                <c:ptCount val="5"/>
                <c:pt idx="0">
                  <c:v>175</c:v>
                </c:pt>
                <c:pt idx="1">
                  <c:v>280</c:v>
                </c:pt>
                <c:pt idx="2">
                  <c:v>448</c:v>
                </c:pt>
                <c:pt idx="3">
                  <c:v>716.8</c:v>
                </c:pt>
                <c:pt idx="4">
                  <c:v>1146.8799999999999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'70 zile grafic'!$D$1</c:f>
              <c:strCache>
                <c:ptCount val="1"/>
                <c:pt idx="0">
                  <c:v>R0  = 2,2 </c:v>
                </c:pt>
              </c:strCache>
            </c:strRef>
          </c:tx>
          <c:dLbls>
            <c:dLbl>
              <c:idx val="4"/>
              <c:layout>
                <c:manualLayout>
                  <c:x val="9.3348891481914789E-3"/>
                  <c:y val="-3.728070175438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'70 zile grafic'!$B$2:$B$6</c:f>
              <c:strCache>
                <c:ptCount val="5"/>
                <c:pt idx="0">
                  <c:v>26.03.2020</c:v>
                </c:pt>
                <c:pt idx="1">
                  <c:v>09.04.2020</c:v>
                </c:pt>
                <c:pt idx="2">
                  <c:v>23.04.2020</c:v>
                </c:pt>
                <c:pt idx="3">
                  <c:v>07.05.2020</c:v>
                </c:pt>
                <c:pt idx="4">
                  <c:v>21.05.2020</c:v>
                </c:pt>
              </c:strCache>
            </c:strRef>
          </c:cat>
          <c:val>
            <c:numRef>
              <c:f>'70 zile grafic'!$D$2:$D$6</c:f>
              <c:numCache>
                <c:formatCode>0</c:formatCode>
                <c:ptCount val="5"/>
                <c:pt idx="0">
                  <c:v>175</c:v>
                </c:pt>
                <c:pt idx="1">
                  <c:v>210.00000000000006</c:v>
                </c:pt>
                <c:pt idx="2">
                  <c:v>252.00000000000011</c:v>
                </c:pt>
                <c:pt idx="3">
                  <c:v>302.4000000000002</c:v>
                </c:pt>
                <c:pt idx="4">
                  <c:v>362.88000000000034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'70 zile grafic'!$E$1</c:f>
              <c:strCache>
                <c:ptCount val="1"/>
                <c:pt idx="0">
                  <c:v>R0 = 1.5 </c:v>
                </c:pt>
              </c:strCache>
            </c:strRef>
          </c:tx>
          <c:dLbls>
            <c:dLbl>
              <c:idx val="0"/>
              <c:layout>
                <c:manualLayout>
                  <c:x val="-2.4893037728510307E-2"/>
                  <c:y val="-3.9473684210526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8669778296382843E-2"/>
                  <c:y val="-1.315789473684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'70 zile grafic'!$B$2:$B$6</c:f>
              <c:strCache>
                <c:ptCount val="5"/>
                <c:pt idx="0">
                  <c:v>26.03.2020</c:v>
                </c:pt>
                <c:pt idx="1">
                  <c:v>09.04.2020</c:v>
                </c:pt>
                <c:pt idx="2">
                  <c:v>23.04.2020</c:v>
                </c:pt>
                <c:pt idx="3">
                  <c:v>07.05.2020</c:v>
                </c:pt>
                <c:pt idx="4">
                  <c:v>21.05.2020</c:v>
                </c:pt>
              </c:strCache>
            </c:strRef>
          </c:cat>
          <c:val>
            <c:numRef>
              <c:f>'70 zile grafic'!$E$2:$E$6</c:f>
              <c:numCache>
                <c:formatCode>0</c:formatCode>
                <c:ptCount val="5"/>
                <c:pt idx="0">
                  <c:v>175</c:v>
                </c:pt>
                <c:pt idx="1">
                  <c:v>87.5</c:v>
                </c:pt>
                <c:pt idx="2">
                  <c:v>43.75</c:v>
                </c:pt>
                <c:pt idx="3">
                  <c:v>21.875</c:v>
                </c:pt>
                <c:pt idx="4">
                  <c:v>10.9375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44768"/>
        <c:axId val="146274496"/>
      </c:lineChart>
      <c:catAx>
        <c:axId val="14614476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2700000" vert="horz" anchor="ctr" anchorCtr="0"/>
          <a:lstStyle/>
          <a:p>
            <a:pPr>
              <a:defRPr/>
            </a:pPr>
            <a:endParaRPr lang="ro-RO"/>
          </a:p>
        </c:txPr>
        <c:crossAx val="146274496"/>
        <c:crosses val="autoZero"/>
        <c:auto val="1"/>
        <c:lblAlgn val="ctr"/>
        <c:lblOffset val="100"/>
        <c:tickLblSkip val="1"/>
        <c:noMultiLvlLbl val="0"/>
      </c:catAx>
      <c:valAx>
        <c:axId val="146274496"/>
        <c:scaling>
          <c:orientation val="minMax"/>
          <c:max val="13000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crossAx val="146144768"/>
        <c:crosses val="autoZero"/>
        <c:crossBetween val="between"/>
        <c:majorUnit val="1000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200" b="1"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o-RO"/>
              <a:t>Scenariul 4A</a:t>
            </a:r>
          </a:p>
          <a:p>
            <a:pPr>
              <a:defRPr/>
            </a:pPr>
            <a:r>
              <a:rPr lang="ro-RO"/>
              <a:t>Numărul estimat de cazuri COVID -19 </a:t>
            </a:r>
          </a:p>
          <a:p>
            <a:pPr>
              <a:defRPr/>
            </a:pPr>
            <a:r>
              <a:rPr lang="ro-RO"/>
              <a:t>(perioada medie de incubație în RM - </a:t>
            </a:r>
            <a:r>
              <a:rPr lang="ro-RO">
                <a:solidFill>
                  <a:srgbClr val="FF0000"/>
                </a:solidFill>
              </a:rPr>
              <a:t>6 zile</a:t>
            </a:r>
            <a:r>
              <a:rPr lang="ro-RO"/>
              <a:t>), </a:t>
            </a:r>
          </a:p>
          <a:p>
            <a:pPr>
              <a:defRPr/>
            </a:pPr>
            <a:r>
              <a:rPr lang="ro-RO"/>
              <a:t>26.03-19.05.2020, RM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162725758834374E-2"/>
          <c:y val="0.17565304313185973"/>
          <c:w val="0.85360118246734762"/>
          <c:h val="0.65199009334697333"/>
        </c:manualLayout>
      </c:layout>
      <c:lineChart>
        <c:grouping val="standard"/>
        <c:varyColors val="0"/>
        <c:ser>
          <c:idx val="0"/>
          <c:order val="0"/>
          <c:tx>
            <c:strRef>
              <c:f>'70 zile grafic'!$C$11</c:f>
              <c:strCache>
                <c:ptCount val="1"/>
                <c:pt idx="0">
                  <c:v>R0 = 2,6 </c:v>
                </c:pt>
              </c:strCache>
            </c:strRef>
          </c:tx>
          <c:dLbls>
            <c:dLbl>
              <c:idx val="7"/>
              <c:layout>
                <c:manualLayout>
                  <c:x val="-6.4595761197367596E-2"/>
                  <c:y val="-3.3689451430861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877830950418074E-2"/>
                  <c:y val="-4.839701980657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'70 zile grafic'!$B$12:$B$21</c:f>
              <c:numCache>
                <c:formatCode>m/d/yyyy</c:formatCode>
                <c:ptCount val="10"/>
                <c:pt idx="0">
                  <c:v>43916</c:v>
                </c:pt>
                <c:pt idx="1">
                  <c:v>43891</c:v>
                </c:pt>
                <c:pt idx="2">
                  <c:v>43928</c:v>
                </c:pt>
                <c:pt idx="3">
                  <c:v>43934</c:v>
                </c:pt>
                <c:pt idx="4">
                  <c:v>43940</c:v>
                </c:pt>
                <c:pt idx="5">
                  <c:v>43946</c:v>
                </c:pt>
                <c:pt idx="6">
                  <c:v>43952</c:v>
                </c:pt>
                <c:pt idx="7">
                  <c:v>43958</c:v>
                </c:pt>
                <c:pt idx="8">
                  <c:v>43964</c:v>
                </c:pt>
                <c:pt idx="9">
                  <c:v>43970</c:v>
                </c:pt>
              </c:numCache>
            </c:numRef>
          </c:cat>
          <c:val>
            <c:numRef>
              <c:f>'70 zile grafic'!$C$12:$C$21</c:f>
              <c:numCache>
                <c:formatCode>0</c:formatCode>
                <c:ptCount val="10"/>
                <c:pt idx="0">
                  <c:v>175</c:v>
                </c:pt>
                <c:pt idx="1">
                  <c:v>280</c:v>
                </c:pt>
                <c:pt idx="2">
                  <c:v>448</c:v>
                </c:pt>
                <c:pt idx="3">
                  <c:v>716.8</c:v>
                </c:pt>
                <c:pt idx="4">
                  <c:v>1146.8799999999999</c:v>
                </c:pt>
                <c:pt idx="5">
                  <c:v>1835.008</c:v>
                </c:pt>
                <c:pt idx="6">
                  <c:v>2936.0128000000004</c:v>
                </c:pt>
                <c:pt idx="7">
                  <c:v>4697.6204800000005</c:v>
                </c:pt>
                <c:pt idx="8">
                  <c:v>7516.1927680000017</c:v>
                </c:pt>
                <c:pt idx="9">
                  <c:v>12025.908428800005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'70 zile grafic'!$D$11</c:f>
              <c:strCache>
                <c:ptCount val="1"/>
                <c:pt idx="0">
                  <c:v>R0  = 2,2 </c:v>
                </c:pt>
              </c:strCache>
            </c:strRef>
          </c:tx>
          <c:dLbls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5.3455746789988351E-3"/>
                  <c:y val="-2.2658775149073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1824397052463553E-2"/>
                  <c:y val="-3.00125593369318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'70 zile grafic'!$B$12:$B$21</c:f>
              <c:numCache>
                <c:formatCode>m/d/yyyy</c:formatCode>
                <c:ptCount val="10"/>
                <c:pt idx="0">
                  <c:v>43916</c:v>
                </c:pt>
                <c:pt idx="1">
                  <c:v>43891</c:v>
                </c:pt>
                <c:pt idx="2">
                  <c:v>43928</c:v>
                </c:pt>
                <c:pt idx="3">
                  <c:v>43934</c:v>
                </c:pt>
                <c:pt idx="4">
                  <c:v>43940</c:v>
                </c:pt>
                <c:pt idx="5">
                  <c:v>43946</c:v>
                </c:pt>
                <c:pt idx="6">
                  <c:v>43952</c:v>
                </c:pt>
                <c:pt idx="7">
                  <c:v>43958</c:v>
                </c:pt>
                <c:pt idx="8">
                  <c:v>43964</c:v>
                </c:pt>
                <c:pt idx="9">
                  <c:v>43970</c:v>
                </c:pt>
              </c:numCache>
            </c:numRef>
          </c:cat>
          <c:val>
            <c:numRef>
              <c:f>'70 zile grafic'!$D$12:$D$21</c:f>
              <c:numCache>
                <c:formatCode>0</c:formatCode>
                <c:ptCount val="10"/>
                <c:pt idx="0">
                  <c:v>175</c:v>
                </c:pt>
                <c:pt idx="1">
                  <c:v>210.00000000000006</c:v>
                </c:pt>
                <c:pt idx="2">
                  <c:v>252.00000000000011</c:v>
                </c:pt>
                <c:pt idx="3">
                  <c:v>302.4000000000002</c:v>
                </c:pt>
                <c:pt idx="4">
                  <c:v>362.88000000000034</c:v>
                </c:pt>
                <c:pt idx="5">
                  <c:v>435.45600000000047</c:v>
                </c:pt>
                <c:pt idx="6">
                  <c:v>522.54720000000066</c:v>
                </c:pt>
                <c:pt idx="7">
                  <c:v>627.05664000000093</c:v>
                </c:pt>
                <c:pt idx="8">
                  <c:v>752.46796800000129</c:v>
                </c:pt>
                <c:pt idx="9">
                  <c:v>902.96156160000169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'70 zile grafic'!$E$11</c:f>
              <c:strCache>
                <c:ptCount val="1"/>
                <c:pt idx="0">
                  <c:v>R0 = 1.5 </c:v>
                </c:pt>
              </c:strCache>
            </c:strRef>
          </c:tx>
          <c:dLbls>
            <c:dLbl>
              <c:idx val="1"/>
              <c:layout>
                <c:manualLayout>
                  <c:x val="-1.9811788013868251E-3"/>
                  <c:y val="-4.1272574663008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0402956790071887E-3"/>
                  <c:y val="3.526342181421909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'70 zile grafic'!$B$12:$B$21</c:f>
              <c:numCache>
                <c:formatCode>m/d/yyyy</c:formatCode>
                <c:ptCount val="10"/>
                <c:pt idx="0">
                  <c:v>43916</c:v>
                </c:pt>
                <c:pt idx="1">
                  <c:v>43891</c:v>
                </c:pt>
                <c:pt idx="2">
                  <c:v>43928</c:v>
                </c:pt>
                <c:pt idx="3">
                  <c:v>43934</c:v>
                </c:pt>
                <c:pt idx="4">
                  <c:v>43940</c:v>
                </c:pt>
                <c:pt idx="5">
                  <c:v>43946</c:v>
                </c:pt>
                <c:pt idx="6">
                  <c:v>43952</c:v>
                </c:pt>
                <c:pt idx="7">
                  <c:v>43958</c:v>
                </c:pt>
                <c:pt idx="8">
                  <c:v>43964</c:v>
                </c:pt>
                <c:pt idx="9">
                  <c:v>43970</c:v>
                </c:pt>
              </c:numCache>
            </c:numRef>
          </c:cat>
          <c:val>
            <c:numRef>
              <c:f>'70 zile grafic'!$E$12:$E$21</c:f>
              <c:numCache>
                <c:formatCode>0</c:formatCode>
                <c:ptCount val="10"/>
                <c:pt idx="0">
                  <c:v>175</c:v>
                </c:pt>
                <c:pt idx="1">
                  <c:v>87.5</c:v>
                </c:pt>
                <c:pt idx="2">
                  <c:v>105.00000000000003</c:v>
                </c:pt>
                <c:pt idx="3">
                  <c:v>126.00000000000006</c:v>
                </c:pt>
                <c:pt idx="4">
                  <c:v>151.2000000000001</c:v>
                </c:pt>
                <c:pt idx="5">
                  <c:v>181.44000000000017</c:v>
                </c:pt>
                <c:pt idx="6">
                  <c:v>217.72800000000024</c:v>
                </c:pt>
                <c:pt idx="7">
                  <c:v>261.27360000000033</c:v>
                </c:pt>
                <c:pt idx="8">
                  <c:v>313.52832000000046</c:v>
                </c:pt>
                <c:pt idx="9">
                  <c:v>376.23398400000065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02240"/>
        <c:axId val="152339008"/>
      </c:lineChart>
      <c:dateAx>
        <c:axId val="86602240"/>
        <c:scaling>
          <c:orientation val="minMax"/>
          <c:min val="43916"/>
        </c:scaling>
        <c:delete val="0"/>
        <c:axPos val="b"/>
        <c:numFmt formatCode="m/d/yyyy" sourceLinked="1"/>
        <c:majorTickMark val="none"/>
        <c:minorTickMark val="none"/>
        <c:tickLblPos val="nextTo"/>
        <c:crossAx val="152339008"/>
        <c:crosses val="autoZero"/>
        <c:auto val="1"/>
        <c:lblOffset val="100"/>
        <c:baseTimeUnit val="days"/>
        <c:majorUnit val="6"/>
        <c:majorTimeUnit val="days"/>
      </c:dateAx>
      <c:valAx>
        <c:axId val="15233900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crossAx val="86602240"/>
        <c:crosses val="autoZero"/>
        <c:crossBetween val="between"/>
        <c:majorUnit val="1000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200" b="1"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'Spitalizati 14 zile'!$H$3</c:f>
              <c:strCache>
                <c:ptCount val="1"/>
                <c:pt idx="0">
                  <c:v>R0 = 2,6 spitalizați </c:v>
                </c:pt>
              </c:strCache>
            </c:strRef>
          </c:tx>
          <c:invertIfNegative val="0"/>
          <c:cat>
            <c:strRef>
              <c:f>'Spitalizati 14 zile'!$I$2:$M$2</c:f>
              <c:strCache>
                <c:ptCount val="5"/>
                <c:pt idx="0">
                  <c:v>26.03.2020</c:v>
                </c:pt>
                <c:pt idx="1">
                  <c:v>09.04.2020</c:v>
                </c:pt>
                <c:pt idx="2">
                  <c:v>23.04.2020</c:v>
                </c:pt>
                <c:pt idx="3">
                  <c:v>07.05.2020</c:v>
                </c:pt>
                <c:pt idx="4">
                  <c:v>21.05.2020</c:v>
                </c:pt>
              </c:strCache>
            </c:strRef>
          </c:cat>
          <c:val>
            <c:numRef>
              <c:f>'Spitalizati 14 zile'!$I$3:$M$3</c:f>
              <c:numCache>
                <c:formatCode>0</c:formatCode>
                <c:ptCount val="5"/>
                <c:pt idx="0">
                  <c:v>175</c:v>
                </c:pt>
                <c:pt idx="1">
                  <c:v>280</c:v>
                </c:pt>
                <c:pt idx="2">
                  <c:v>448</c:v>
                </c:pt>
                <c:pt idx="3">
                  <c:v>143.35999999999999</c:v>
                </c:pt>
                <c:pt idx="4">
                  <c:v>229.37599999999998</c:v>
                </c:pt>
              </c:numCache>
            </c:numRef>
          </c:val>
        </c:ser>
        <c:ser>
          <c:idx val="1"/>
          <c:order val="1"/>
          <c:tx>
            <c:strRef>
              <c:f>'Spitalizati 14 zile'!$H$4</c:f>
              <c:strCache>
                <c:ptCount val="1"/>
                <c:pt idx="0">
                  <c:v>R0 = 2,6 forme grave</c:v>
                </c:pt>
              </c:strCache>
            </c:strRef>
          </c:tx>
          <c:invertIfNegative val="0"/>
          <c:cat>
            <c:strRef>
              <c:f>'Spitalizati 14 zile'!$I$2:$M$2</c:f>
              <c:strCache>
                <c:ptCount val="5"/>
                <c:pt idx="0">
                  <c:v>26.03.2020</c:v>
                </c:pt>
                <c:pt idx="1">
                  <c:v>09.04.2020</c:v>
                </c:pt>
                <c:pt idx="2">
                  <c:v>23.04.2020</c:v>
                </c:pt>
                <c:pt idx="3">
                  <c:v>07.05.2020</c:v>
                </c:pt>
                <c:pt idx="4">
                  <c:v>21.05.2020</c:v>
                </c:pt>
              </c:strCache>
            </c:strRef>
          </c:cat>
          <c:val>
            <c:numRef>
              <c:f>'Spitalizati 14 zile'!$I$4:$M$4</c:f>
              <c:numCache>
                <c:formatCode>0</c:formatCode>
                <c:ptCount val="5"/>
                <c:pt idx="0">
                  <c:v>35</c:v>
                </c:pt>
                <c:pt idx="1">
                  <c:v>56</c:v>
                </c:pt>
                <c:pt idx="2">
                  <c:v>89.600000000000009</c:v>
                </c:pt>
                <c:pt idx="3">
                  <c:v>143.35999999999999</c:v>
                </c:pt>
                <c:pt idx="4">
                  <c:v>229.37599999999998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996416"/>
        <c:axId val="152340736"/>
      </c:barChart>
      <c:catAx>
        <c:axId val="151996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52340736"/>
        <c:crosses val="autoZero"/>
        <c:auto val="1"/>
        <c:lblAlgn val="ctr"/>
        <c:lblOffset val="100"/>
        <c:noMultiLvlLbl val="0"/>
      </c:catAx>
      <c:valAx>
        <c:axId val="15234073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1996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o-RO" sz="1800" b="1" i="0" baseline="0">
                <a:effectLst/>
              </a:rPr>
              <a:t>Scenariul 4B (perioada de incubație - 14 zile)</a:t>
            </a:r>
            <a:endParaRPr lang="ro-RO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o-RO"/>
              <a:t>Cazuri de deces COVID 19 </a:t>
            </a:r>
          </a:p>
        </c:rich>
      </c:tx>
      <c:layout>
        <c:manualLayout>
          <c:xMode val="edge"/>
          <c:yMode val="edge"/>
          <c:x val="0.20003822078248362"/>
          <c:y val="3.496503496503496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Decese!$B$1:$B$2</c:f>
              <c:strCache>
                <c:ptCount val="1"/>
                <c:pt idx="0">
                  <c:v>Perioada de incubație 14 zile R0 (rata de contagiozitate) =2,6 (calculată în condițiile RM)    Rata fatalității = 2,3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Decese!$A$3:$A$7</c:f>
              <c:strCache>
                <c:ptCount val="5"/>
                <c:pt idx="0">
                  <c:v>26.03.2020</c:v>
                </c:pt>
                <c:pt idx="1">
                  <c:v>09.04.2020</c:v>
                </c:pt>
                <c:pt idx="2">
                  <c:v>23.04.2020</c:v>
                </c:pt>
                <c:pt idx="3">
                  <c:v>07.05.2020</c:v>
                </c:pt>
                <c:pt idx="4">
                  <c:v>21.05.2020</c:v>
                </c:pt>
              </c:strCache>
            </c:strRef>
          </c:cat>
          <c:val>
            <c:numRef>
              <c:f>Decese!$B$3:$B$7</c:f>
              <c:numCache>
                <c:formatCode>0</c:formatCode>
                <c:ptCount val="5"/>
                <c:pt idx="0">
                  <c:v>2</c:v>
                </c:pt>
                <c:pt idx="1">
                  <c:v>6.4399999999999995</c:v>
                </c:pt>
                <c:pt idx="2">
                  <c:v>10.304</c:v>
                </c:pt>
                <c:pt idx="3">
                  <c:v>16.486399999999996</c:v>
                </c:pt>
                <c:pt idx="4">
                  <c:v>26.378239999999995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Decese!$C$1:$C$2</c:f>
              <c:strCache>
                <c:ptCount val="1"/>
                <c:pt idx="0">
                  <c:v>Perioada de incubație 14 zile R0 (rata de contagiozitate) =2,2 (R0 după OMS)  Rata fatalității = 2,3</c:v>
                </c:pt>
              </c:strCache>
            </c:strRef>
          </c:tx>
          <c:dLbls>
            <c:dLbl>
              <c:idx val="1"/>
              <c:layout>
                <c:manualLayout>
                  <c:x val="2.2004345943518772E-2"/>
                  <c:y val="-2.6522493254776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Decese!$A$3:$A$7</c:f>
              <c:strCache>
                <c:ptCount val="5"/>
                <c:pt idx="0">
                  <c:v>26.03.2020</c:v>
                </c:pt>
                <c:pt idx="1">
                  <c:v>09.04.2020</c:v>
                </c:pt>
                <c:pt idx="2">
                  <c:v>23.04.2020</c:v>
                </c:pt>
                <c:pt idx="3">
                  <c:v>07.05.2020</c:v>
                </c:pt>
                <c:pt idx="4">
                  <c:v>21.05.2020</c:v>
                </c:pt>
              </c:strCache>
            </c:strRef>
          </c:cat>
          <c:val>
            <c:numRef>
              <c:f>Decese!$C$3:$C$7</c:f>
              <c:numCache>
                <c:formatCode>0</c:formatCode>
                <c:ptCount val="5"/>
                <c:pt idx="0">
                  <c:v>2</c:v>
                </c:pt>
                <c:pt idx="1">
                  <c:v>4.830000000000001</c:v>
                </c:pt>
                <c:pt idx="2">
                  <c:v>5.7960000000000029</c:v>
                </c:pt>
                <c:pt idx="3">
                  <c:v>6.9552000000000049</c:v>
                </c:pt>
                <c:pt idx="4">
                  <c:v>8.346240000000007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Decese!$D$1:$D$2</c:f>
              <c:strCache>
                <c:ptCount val="1"/>
                <c:pt idx="0">
                  <c:v>Perioada de incubație 14 zile R0 (rata de contagiozitate) =1.5 (R0 cu măsuri de izolare în masă și testare)    Rata fatalității = 2,3</c:v>
                </c:pt>
              </c:strCache>
            </c:strRef>
          </c:tx>
          <c:dLbls>
            <c:dLbl>
              <c:idx val="1"/>
              <c:layout>
                <c:manualLayout>
                  <c:x val="6.7293968600157161E-3"/>
                  <c:y val="-2.069498742727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Decese!$A$3:$A$7</c:f>
              <c:strCache>
                <c:ptCount val="5"/>
                <c:pt idx="0">
                  <c:v>26.03.2020</c:v>
                </c:pt>
                <c:pt idx="1">
                  <c:v>09.04.2020</c:v>
                </c:pt>
                <c:pt idx="2">
                  <c:v>23.04.2020</c:v>
                </c:pt>
                <c:pt idx="3">
                  <c:v>07.05.2020</c:v>
                </c:pt>
                <c:pt idx="4">
                  <c:v>21.05.2020</c:v>
                </c:pt>
              </c:strCache>
            </c:strRef>
          </c:cat>
          <c:val>
            <c:numRef>
              <c:f>Decese!$D$3:$D$7</c:f>
              <c:numCache>
                <c:formatCode>0</c:formatCode>
                <c:ptCount val="5"/>
                <c:pt idx="0">
                  <c:v>2</c:v>
                </c:pt>
                <c:pt idx="1">
                  <c:v>2.0124999999999997</c:v>
                </c:pt>
                <c:pt idx="2">
                  <c:v>1.0062499999999999</c:v>
                </c:pt>
                <c:pt idx="3">
                  <c:v>0.50312499999999993</c:v>
                </c:pt>
                <c:pt idx="4">
                  <c:v>0.25156249999999997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90976"/>
        <c:axId val="152343616"/>
      </c:lineChart>
      <c:catAx>
        <c:axId val="1521909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52343616"/>
        <c:crosses val="autoZero"/>
        <c:auto val="1"/>
        <c:lblAlgn val="ctr"/>
        <c:lblOffset val="100"/>
        <c:noMultiLvlLbl val="0"/>
      </c:catAx>
      <c:valAx>
        <c:axId val="15234361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crossAx val="1521909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ro-RO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533400</xdr:colOff>
      <xdr:row>2</xdr:row>
      <xdr:rowOff>257175</xdr:rowOff>
    </xdr:from>
    <xdr:to>
      <xdr:col>33</xdr:col>
      <xdr:colOff>66675</xdr:colOff>
      <xdr:row>11</xdr:row>
      <xdr:rowOff>263525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555625</xdr:colOff>
      <xdr:row>13</xdr:row>
      <xdr:rowOff>92075</xdr:rowOff>
    </xdr:from>
    <xdr:to>
      <xdr:col>31</xdr:col>
      <xdr:colOff>69850</xdr:colOff>
      <xdr:row>20</xdr:row>
      <xdr:rowOff>22225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292100</xdr:colOff>
      <xdr:row>21</xdr:row>
      <xdr:rowOff>127000</xdr:rowOff>
    </xdr:from>
    <xdr:to>
      <xdr:col>34</xdr:col>
      <xdr:colOff>498475</xdr:colOff>
      <xdr:row>32</xdr:row>
      <xdr:rowOff>149225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4</xdr:row>
      <xdr:rowOff>0</xdr:rowOff>
    </xdr:from>
    <xdr:to>
      <xdr:col>20</xdr:col>
      <xdr:colOff>314325</xdr:colOff>
      <xdr:row>17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1140619</xdr:colOff>
      <xdr:row>12</xdr:row>
      <xdr:rowOff>215264</xdr:rowOff>
    </xdr:from>
    <xdr:to>
      <xdr:col>18</xdr:col>
      <xdr:colOff>7620</xdr:colOff>
      <xdr:row>30</xdr:row>
      <xdr:rowOff>66674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155574</xdr:colOff>
      <xdr:row>0</xdr:row>
      <xdr:rowOff>0</xdr:rowOff>
    </xdr:from>
    <xdr:to>
      <xdr:col>18</xdr:col>
      <xdr:colOff>393699</xdr:colOff>
      <xdr:row>29</xdr:row>
      <xdr:rowOff>171450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346075</xdr:colOff>
      <xdr:row>4</xdr:row>
      <xdr:rowOff>31748</xdr:rowOff>
    </xdr:from>
    <xdr:to>
      <xdr:col>15</xdr:col>
      <xdr:colOff>506413</xdr:colOff>
      <xdr:row>37</xdr:row>
      <xdr:rowOff>57943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5</xdr:row>
      <xdr:rowOff>133350</xdr:rowOff>
    </xdr:from>
    <xdr:to>
      <xdr:col>16</xdr:col>
      <xdr:colOff>0</xdr:colOff>
      <xdr:row>20</xdr:row>
      <xdr:rowOff>133350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1</xdr:row>
      <xdr:rowOff>220980</xdr:rowOff>
    </xdr:from>
    <xdr:to>
      <xdr:col>16</xdr:col>
      <xdr:colOff>152400</xdr:colOff>
      <xdr:row>11</xdr:row>
      <xdr:rowOff>60960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419100</xdr:colOff>
      <xdr:row>1</xdr:row>
      <xdr:rowOff>708660</xdr:rowOff>
    </xdr:from>
    <xdr:to>
      <xdr:col>15</xdr:col>
      <xdr:colOff>411480</xdr:colOff>
      <xdr:row>3</xdr:row>
      <xdr:rowOff>30480</xdr:rowOff>
    </xdr:to>
    <xdr:sp macro="" textlink="">
      <xdr:nvSpPr>
        <xdr:cNvPr id="3" name="TextBox 2"/>
        <xdr:cNvSpPr txBox="1"/>
      </xdr:nvSpPr>
      <xdr:spPr>
        <a:xfrm>
          <a:off x="12755880" y="891540"/>
          <a:ext cx="601980" cy="27432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o-RO" sz="1100"/>
            <a:t>Ro=2,6</a:t>
          </a:r>
        </a:p>
      </xdr:txBody>
    </xdr:sp>
    <xdr:clientData/>
  </xdr:twoCellAnchor>
  <xdr:twoCellAnchor>
    <xdr:from>
      <xdr:col>4</xdr:col>
      <xdr:colOff>501015</xdr:colOff>
      <xdr:row>4</xdr:row>
      <xdr:rowOff>114300</xdr:rowOff>
    </xdr:from>
    <xdr:to>
      <xdr:col>13</xdr:col>
      <xdr:colOff>165735</xdr:colOff>
      <xdr:row>19</xdr:row>
      <xdr:rowOff>102870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0.91039</cdr:x>
      <cdr:y>0.5204</cdr:y>
    </cdr:from>
    <cdr:to>
      <cdr:x>0.98846</cdr:x>
      <cdr:y>0.58333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6812280" y="2268220"/>
          <a:ext cx="584200" cy="2743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19050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o-RO" sz="1100"/>
            <a:t>Ro=2,2</a:t>
          </a:r>
        </a:p>
      </cdr:txBody>
    </cdr:sp>
  </cdr:relSizeAnchor>
  <cdr:relSizeAnchor xmlns:cdr="http://schemas.openxmlformats.org/drawingml/2006/chartDrawing">
    <cdr:from>
      <cdr:x>0.90733</cdr:x>
      <cdr:y>0.6148</cdr:y>
    </cdr:from>
    <cdr:to>
      <cdr:x>0.99389</cdr:x>
      <cdr:y>0.67774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89420" y="2679700"/>
          <a:ext cx="647700" cy="2743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19050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o-RO" sz="1100"/>
            <a:t>Ro = 1,5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38"/>
  <sheetViews>
    <sheetView topLeftCell="A5" zoomScale="55" zoomScaleNormal="55" workbookViewId="0">
      <selection activeCell="N25" sqref="N25"/>
    </sheetView>
  </sheetViews>
  <sheetFormatPr defaultRowHeight="15"/>
  <cols>
    <col min="5" max="5" width="19.5703125" customWidth="1"/>
    <col min="6" max="6" width="22.85546875" customWidth="1"/>
    <col min="7" max="7" width="27.42578125" customWidth="1"/>
    <col min="8" max="8" width="30.28515625" customWidth="1"/>
    <col min="9" max="9" width="26.7109375" customWidth="1"/>
    <col min="10" max="10" width="23.7109375" customWidth="1"/>
    <col min="11" max="11" width="18.140625" customWidth="1"/>
    <col min="12" max="12" width="15.85546875" customWidth="1"/>
  </cols>
  <sheetData>
    <row r="3" spans="2:12" s="65" customFormat="1" ht="22.5" customHeight="1">
      <c r="B3" s="101" t="s">
        <v>29</v>
      </c>
      <c r="C3" s="102"/>
      <c r="D3" s="102"/>
      <c r="E3" s="102"/>
      <c r="F3" s="102"/>
      <c r="G3" s="102"/>
      <c r="H3" s="102"/>
      <c r="I3" s="102"/>
      <c r="J3" s="102"/>
      <c r="L3" s="66"/>
    </row>
    <row r="4" spans="2:12" ht="18.75">
      <c r="B4" s="118" t="s">
        <v>2</v>
      </c>
      <c r="C4" s="118"/>
      <c r="D4" s="118"/>
      <c r="E4" s="118"/>
      <c r="F4" s="111">
        <v>2680000</v>
      </c>
      <c r="G4" s="111"/>
      <c r="H4" s="111"/>
      <c r="I4" s="111"/>
      <c r="J4" s="111"/>
      <c r="K4" s="111"/>
      <c r="L4" s="64"/>
    </row>
    <row r="5" spans="2:12" ht="18.75">
      <c r="B5" s="118" t="s">
        <v>1</v>
      </c>
      <c r="C5" s="118"/>
      <c r="D5" s="118"/>
      <c r="E5" s="118"/>
      <c r="F5" s="110" t="s">
        <v>30</v>
      </c>
      <c r="G5" s="110"/>
      <c r="H5" s="110"/>
      <c r="I5" s="110"/>
      <c r="J5" s="110"/>
      <c r="K5" s="110"/>
      <c r="L5" s="64"/>
    </row>
    <row r="6" spans="2:12" ht="46.5" customHeight="1">
      <c r="B6" s="103" t="s">
        <v>31</v>
      </c>
      <c r="C6" s="103"/>
      <c r="D6" s="103"/>
      <c r="E6" s="103"/>
      <c r="F6" s="103"/>
      <c r="G6" s="103"/>
      <c r="H6" s="107" t="s">
        <v>10</v>
      </c>
      <c r="I6" s="107"/>
      <c r="J6" s="107"/>
      <c r="K6" s="107"/>
      <c r="L6" s="64"/>
    </row>
    <row r="7" spans="2:12" ht="24.75" customHeight="1" thickBot="1">
      <c r="B7" s="119" t="s">
        <v>0</v>
      </c>
      <c r="C7" s="119"/>
      <c r="D7" s="119"/>
      <c r="E7" s="119"/>
      <c r="F7" s="108"/>
      <c r="G7" s="109"/>
      <c r="H7" s="109"/>
      <c r="I7" s="109"/>
      <c r="J7" s="109"/>
      <c r="K7" s="109"/>
      <c r="L7" s="64"/>
    </row>
    <row r="8" spans="2:12" ht="114.75" customHeight="1" thickBot="1">
      <c r="B8" s="113" t="s">
        <v>11</v>
      </c>
      <c r="C8" s="114"/>
      <c r="D8" s="114"/>
      <c r="E8" s="115"/>
      <c r="F8" s="116" t="s">
        <v>23</v>
      </c>
      <c r="G8" s="116"/>
      <c r="H8" s="116"/>
      <c r="I8" s="116"/>
      <c r="J8" s="117"/>
      <c r="K8" s="1"/>
      <c r="L8" s="67" t="s">
        <v>20</v>
      </c>
    </row>
    <row r="9" spans="2:12" ht="55.5" customHeight="1">
      <c r="B9" s="9"/>
      <c r="C9" s="10"/>
      <c r="D9" s="10"/>
      <c r="E9" s="11"/>
      <c r="F9" s="12" t="s">
        <v>7</v>
      </c>
      <c r="G9" s="12" t="s">
        <v>8</v>
      </c>
      <c r="H9" s="12" t="s">
        <v>5</v>
      </c>
      <c r="I9" s="12" t="s">
        <v>14</v>
      </c>
      <c r="J9" s="13" t="s">
        <v>6</v>
      </c>
      <c r="K9" s="13" t="s">
        <v>12</v>
      </c>
      <c r="L9" s="67"/>
    </row>
    <row r="10" spans="2:12" ht="23.25" customHeight="1">
      <c r="B10" s="5"/>
      <c r="C10" s="6"/>
      <c r="D10" s="6"/>
      <c r="E10" s="61" t="s">
        <v>15</v>
      </c>
      <c r="F10" s="14">
        <v>1</v>
      </c>
      <c r="G10" s="42">
        <v>175</v>
      </c>
      <c r="H10" s="42">
        <f>G10/100*80</f>
        <v>140</v>
      </c>
      <c r="I10" s="42">
        <f>G10/100*15</f>
        <v>26.25</v>
      </c>
      <c r="J10" s="42">
        <f>G10/100*5</f>
        <v>8.75</v>
      </c>
      <c r="K10" s="43">
        <f>G10</f>
        <v>175</v>
      </c>
      <c r="L10" s="68">
        <v>2</v>
      </c>
    </row>
    <row r="11" spans="2:12" ht="25.5" customHeight="1">
      <c r="B11" s="3"/>
      <c r="C11" s="4"/>
      <c r="D11" s="4"/>
      <c r="E11" s="61" t="s">
        <v>16</v>
      </c>
      <c r="F11" s="14">
        <v>2</v>
      </c>
      <c r="G11" s="42">
        <f>(G10*2.6)-G10</f>
        <v>280</v>
      </c>
      <c r="H11" s="42">
        <f>G11/100*80</f>
        <v>224</v>
      </c>
      <c r="I11" s="42">
        <f>G11/100*15</f>
        <v>42</v>
      </c>
      <c r="J11" s="42">
        <f>G11/100*5</f>
        <v>14</v>
      </c>
      <c r="K11" s="43">
        <f>G11</f>
        <v>280</v>
      </c>
      <c r="L11" s="68">
        <f>G11/100*2.3</f>
        <v>6.4399999999999995</v>
      </c>
    </row>
    <row r="12" spans="2:12" ht="25.5" customHeight="1">
      <c r="B12" s="3"/>
      <c r="C12" s="4"/>
      <c r="D12" s="4"/>
      <c r="E12" s="61" t="s">
        <v>17</v>
      </c>
      <c r="F12" s="14">
        <v>3</v>
      </c>
      <c r="G12" s="42">
        <f t="shared" ref="G12:G14" si="0">(G11*2.6)-G11</f>
        <v>448</v>
      </c>
      <c r="H12" s="42">
        <f>G12/100*80</f>
        <v>358.40000000000003</v>
      </c>
      <c r="I12" s="42">
        <f>G12/100*15</f>
        <v>67.2</v>
      </c>
      <c r="J12" s="42">
        <f>G12/100*5</f>
        <v>22.400000000000002</v>
      </c>
      <c r="K12" s="43">
        <f>G12</f>
        <v>448</v>
      </c>
      <c r="L12" s="68">
        <f>G12/100*2.3</f>
        <v>10.304</v>
      </c>
    </row>
    <row r="13" spans="2:12" ht="27.75" customHeight="1">
      <c r="B13" s="3"/>
      <c r="C13" s="4"/>
      <c r="D13" s="4"/>
      <c r="E13" s="61" t="s">
        <v>18</v>
      </c>
      <c r="F13" s="14">
        <v>4</v>
      </c>
      <c r="G13" s="42">
        <f t="shared" si="0"/>
        <v>716.8</v>
      </c>
      <c r="H13" s="42">
        <f>G13/100*80</f>
        <v>573.43999999999994</v>
      </c>
      <c r="I13" s="42">
        <f>G13/100*15</f>
        <v>107.51999999999998</v>
      </c>
      <c r="J13" s="42">
        <f>G13/100*5</f>
        <v>35.839999999999996</v>
      </c>
      <c r="K13" s="43">
        <f>I13+J13</f>
        <v>143.35999999999999</v>
      </c>
      <c r="L13" s="68">
        <f>G13/100*2.3</f>
        <v>16.486399999999996</v>
      </c>
    </row>
    <row r="14" spans="2:12" ht="27.75" customHeight="1" thickBot="1">
      <c r="B14" s="7"/>
      <c r="C14" s="8"/>
      <c r="D14" s="8"/>
      <c r="E14" s="62" t="s">
        <v>19</v>
      </c>
      <c r="F14" s="15">
        <v>5</v>
      </c>
      <c r="G14" s="42">
        <f t="shared" si="0"/>
        <v>1146.8799999999999</v>
      </c>
      <c r="H14" s="42">
        <f>G14/100*80</f>
        <v>917.50399999999991</v>
      </c>
      <c r="I14" s="42">
        <f>G14/100*15</f>
        <v>172.03199999999998</v>
      </c>
      <c r="J14" s="42">
        <f>G14/100*5</f>
        <v>57.343999999999994</v>
      </c>
      <c r="K14" s="43">
        <f>I14+J14</f>
        <v>229.37599999999998</v>
      </c>
      <c r="L14" s="68">
        <f>G14/100*2.3</f>
        <v>26.378239999999995</v>
      </c>
    </row>
    <row r="15" spans="2:12" ht="27.75" customHeight="1" thickBot="1">
      <c r="B15" s="104" t="s">
        <v>32</v>
      </c>
      <c r="C15" s="105"/>
      <c r="D15" s="105"/>
      <c r="E15" s="105"/>
      <c r="F15" s="106"/>
      <c r="G15" s="44">
        <f>SUM(G10:G14)</f>
        <v>2766.68</v>
      </c>
      <c r="H15" s="45">
        <f>SUM(H10:H14)</f>
        <v>2213.3440000000001</v>
      </c>
      <c r="I15" s="45">
        <f>SUM(I10:I14)</f>
        <v>415.00199999999995</v>
      </c>
      <c r="J15" s="45">
        <f>SUM(J10:J14)</f>
        <v>138.334</v>
      </c>
      <c r="K15" s="46">
        <f>SUM(K10:K14)</f>
        <v>1275.7359999999999</v>
      </c>
      <c r="L15" s="68">
        <f>G15/100*2.3</f>
        <v>63.633639999999993</v>
      </c>
    </row>
    <row r="16" spans="2:12" ht="18.75" customHeight="1">
      <c r="B16" s="112" t="s">
        <v>13</v>
      </c>
      <c r="C16" s="112"/>
      <c r="D16" s="112"/>
      <c r="E16" s="112"/>
      <c r="F16" s="112"/>
      <c r="G16" s="112"/>
      <c r="H16" s="112"/>
      <c r="I16" s="112"/>
      <c r="J16" s="112"/>
      <c r="K16" s="112"/>
      <c r="L16" s="64"/>
    </row>
    <row r="17" spans="2:14" ht="18.75">
      <c r="L17" s="64"/>
    </row>
    <row r="18" spans="2:14" ht="15" customHeight="1" thickBot="1">
      <c r="B18" s="120" t="s">
        <v>3</v>
      </c>
      <c r="C18" s="120"/>
      <c r="D18" s="120"/>
      <c r="E18" s="120"/>
      <c r="L18" s="64"/>
    </row>
    <row r="19" spans="2:14" ht="107.25" customHeight="1" thickBot="1">
      <c r="B19" s="130" t="s">
        <v>11</v>
      </c>
      <c r="C19" s="131"/>
      <c r="D19" s="131"/>
      <c r="E19" s="132"/>
      <c r="F19" s="126" t="s">
        <v>24</v>
      </c>
      <c r="G19" s="126"/>
      <c r="H19" s="126"/>
      <c r="I19" s="126"/>
      <c r="J19" s="127"/>
      <c r="K19" s="28"/>
      <c r="L19" s="67" t="s">
        <v>20</v>
      </c>
    </row>
    <row r="20" spans="2:14" ht="87" customHeight="1">
      <c r="B20" s="25"/>
      <c r="C20" s="26"/>
      <c r="D20" s="26"/>
      <c r="E20" s="27"/>
      <c r="F20" s="12" t="s">
        <v>7</v>
      </c>
      <c r="G20" s="12" t="s">
        <v>8</v>
      </c>
      <c r="H20" s="12" t="s">
        <v>5</v>
      </c>
      <c r="I20" s="12" t="s">
        <v>9</v>
      </c>
      <c r="J20" s="13" t="s">
        <v>6</v>
      </c>
      <c r="K20" s="13" t="s">
        <v>12</v>
      </c>
      <c r="L20" s="67"/>
    </row>
    <row r="21" spans="2:14" ht="17.25" customHeight="1">
      <c r="B21" s="17"/>
      <c r="C21" s="18"/>
      <c r="D21" s="18"/>
      <c r="E21" s="61" t="s">
        <v>15</v>
      </c>
      <c r="F21" s="23">
        <v>1</v>
      </c>
      <c r="G21" s="47">
        <v>175</v>
      </c>
      <c r="H21" s="47">
        <f>G21/100*80</f>
        <v>140</v>
      </c>
      <c r="I21" s="47">
        <f>G21/100*15</f>
        <v>26.25</v>
      </c>
      <c r="J21" s="48">
        <f>G21/100*5</f>
        <v>8.75</v>
      </c>
      <c r="K21" s="48">
        <f>G21</f>
        <v>175</v>
      </c>
      <c r="L21" s="67">
        <v>2</v>
      </c>
    </row>
    <row r="22" spans="2:14" ht="18.75" customHeight="1">
      <c r="B22" s="17"/>
      <c r="C22" s="18"/>
      <c r="D22" s="18"/>
      <c r="E22" s="61" t="s">
        <v>16</v>
      </c>
      <c r="F22" s="23">
        <v>2</v>
      </c>
      <c r="G22" s="47">
        <f>(G21*2.2)-G21</f>
        <v>210.00000000000006</v>
      </c>
      <c r="H22" s="47">
        <f>G22/100*80</f>
        <v>168.00000000000006</v>
      </c>
      <c r="I22" s="47">
        <f>G22/100*15</f>
        <v>31.500000000000007</v>
      </c>
      <c r="J22" s="48">
        <f>G22/100*5</f>
        <v>10.500000000000004</v>
      </c>
      <c r="K22" s="48">
        <f>G22</f>
        <v>210.00000000000006</v>
      </c>
      <c r="L22" s="68">
        <f>G22/100*2.3</f>
        <v>4.830000000000001</v>
      </c>
    </row>
    <row r="23" spans="2:14" ht="16.5" customHeight="1">
      <c r="B23" s="17"/>
      <c r="C23" s="18"/>
      <c r="D23" s="18"/>
      <c r="E23" s="61" t="s">
        <v>17</v>
      </c>
      <c r="F23" s="23">
        <v>3</v>
      </c>
      <c r="G23" s="47">
        <f t="shared" ref="G23:G25" si="1">(G22*2.2)-G22</f>
        <v>252.00000000000011</v>
      </c>
      <c r="H23" s="47">
        <f>G23/100*80</f>
        <v>201.60000000000011</v>
      </c>
      <c r="I23" s="47">
        <f>G23/100*15</f>
        <v>37.800000000000018</v>
      </c>
      <c r="J23" s="48">
        <f>G23/100*5</f>
        <v>12.600000000000007</v>
      </c>
      <c r="K23" s="48">
        <f>G23</f>
        <v>252.00000000000011</v>
      </c>
      <c r="L23" s="68">
        <f>G23/100*2.3</f>
        <v>5.7960000000000029</v>
      </c>
    </row>
    <row r="24" spans="2:14" s="2" customFormat="1" ht="20.25" customHeight="1">
      <c r="B24" s="19"/>
      <c r="C24" s="20"/>
      <c r="D24" s="20"/>
      <c r="E24" s="61" t="s">
        <v>18</v>
      </c>
      <c r="F24" s="23">
        <v>4</v>
      </c>
      <c r="G24" s="47">
        <f t="shared" si="1"/>
        <v>302.4000000000002</v>
      </c>
      <c r="H24" s="47">
        <f>G24/100*80</f>
        <v>241.92000000000019</v>
      </c>
      <c r="I24" s="47">
        <f>G24/100*15</f>
        <v>45.360000000000035</v>
      </c>
      <c r="J24" s="48">
        <f>G24/100*5</f>
        <v>15.120000000000012</v>
      </c>
      <c r="K24" s="48">
        <f>I24+J24</f>
        <v>60.480000000000047</v>
      </c>
      <c r="L24" s="68">
        <f>G24/100*2.3</f>
        <v>6.9552000000000049</v>
      </c>
    </row>
    <row r="25" spans="2:14" s="2" customFormat="1" ht="20.25" customHeight="1" thickBot="1">
      <c r="B25" s="21"/>
      <c r="C25" s="22"/>
      <c r="D25" s="22"/>
      <c r="E25" s="62" t="s">
        <v>19</v>
      </c>
      <c r="F25" s="24">
        <v>5</v>
      </c>
      <c r="G25" s="47">
        <f t="shared" si="1"/>
        <v>362.88000000000034</v>
      </c>
      <c r="H25" s="47">
        <f>G25/100*80</f>
        <v>290.30400000000031</v>
      </c>
      <c r="I25" s="47">
        <f>G25/100*15</f>
        <v>54.432000000000052</v>
      </c>
      <c r="J25" s="48">
        <f>G25/100*5</f>
        <v>18.14400000000002</v>
      </c>
      <c r="K25" s="48">
        <f>I25+J25</f>
        <v>72.576000000000079</v>
      </c>
      <c r="L25" s="68">
        <f>G25/100*2.3</f>
        <v>8.346240000000007</v>
      </c>
      <c r="N25" s="2">
        <f>8/591*100</f>
        <v>1.3536379018612521</v>
      </c>
    </row>
    <row r="26" spans="2:14" s="2" customFormat="1" ht="20.25" customHeight="1" thickBot="1">
      <c r="B26" s="104" t="s">
        <v>32</v>
      </c>
      <c r="C26" s="105"/>
      <c r="D26" s="105"/>
      <c r="E26" s="105"/>
      <c r="F26" s="106"/>
      <c r="G26" s="49">
        <f>SUM(G21:G25)</f>
        <v>1302.2800000000007</v>
      </c>
      <c r="H26" s="50">
        <f>SUM(H21:H25)</f>
        <v>1041.8240000000005</v>
      </c>
      <c r="I26" s="50">
        <f>SUM(I21:I25)</f>
        <v>195.3420000000001</v>
      </c>
      <c r="J26" s="50">
        <f>SUM(J21:J25)</f>
        <v>65.114000000000033</v>
      </c>
      <c r="K26" s="51">
        <f>SUM(K21:K25)</f>
        <v>770.05600000000027</v>
      </c>
      <c r="L26" s="68">
        <f>G26/100*2.3</f>
        <v>29.952440000000013</v>
      </c>
    </row>
    <row r="27" spans="2:14" s="2" customFormat="1" ht="18.75">
      <c r="B27" s="121" t="s">
        <v>13</v>
      </c>
      <c r="C27" s="121"/>
      <c r="D27" s="121"/>
      <c r="E27" s="121"/>
      <c r="F27" s="121"/>
      <c r="G27" s="121"/>
      <c r="H27" s="121"/>
      <c r="I27" s="121"/>
      <c r="J27" s="121"/>
      <c r="K27" s="121"/>
      <c r="L27" s="64"/>
    </row>
    <row r="28" spans="2:14" ht="18.75">
      <c r="L28" s="64"/>
    </row>
    <row r="29" spans="2:14" ht="19.5" thickBot="1">
      <c r="B29" s="120" t="s">
        <v>4</v>
      </c>
      <c r="C29" s="122"/>
      <c r="D29" s="122"/>
      <c r="E29" s="122"/>
      <c r="L29" s="64"/>
    </row>
    <row r="30" spans="2:14" ht="107.25" customHeight="1" thickBot="1">
      <c r="B30" s="123" t="s">
        <v>11</v>
      </c>
      <c r="C30" s="124"/>
      <c r="D30" s="124"/>
      <c r="E30" s="125"/>
      <c r="F30" s="128" t="s">
        <v>25</v>
      </c>
      <c r="G30" s="128"/>
      <c r="H30" s="128"/>
      <c r="I30" s="128"/>
      <c r="J30" s="129"/>
      <c r="K30" s="29"/>
      <c r="L30" s="67" t="s">
        <v>20</v>
      </c>
    </row>
    <row r="31" spans="2:14" ht="56.25">
      <c r="B31" s="30"/>
      <c r="C31" s="31"/>
      <c r="D31" s="31"/>
      <c r="E31" s="31"/>
      <c r="F31" s="36" t="s">
        <v>7</v>
      </c>
      <c r="G31" s="36" t="s">
        <v>8</v>
      </c>
      <c r="H31" s="36" t="s">
        <v>5</v>
      </c>
      <c r="I31" s="36" t="s">
        <v>9</v>
      </c>
      <c r="J31" s="36" t="s">
        <v>6</v>
      </c>
      <c r="K31" s="37" t="s">
        <v>12</v>
      </c>
      <c r="L31" s="67"/>
    </row>
    <row r="32" spans="2:14" ht="18.75">
      <c r="B32" s="32"/>
      <c r="C32" s="33"/>
      <c r="D32" s="33"/>
      <c r="E32" s="61" t="s">
        <v>15</v>
      </c>
      <c r="F32" s="14">
        <v>1</v>
      </c>
      <c r="G32" s="52">
        <v>175</v>
      </c>
      <c r="H32" s="52">
        <f>G32/100*80</f>
        <v>140</v>
      </c>
      <c r="I32" s="52">
        <f>G32/100*15</f>
        <v>26.25</v>
      </c>
      <c r="J32" s="52">
        <f>G32/100*5</f>
        <v>8.75</v>
      </c>
      <c r="K32" s="43">
        <f>G32</f>
        <v>175</v>
      </c>
      <c r="L32" s="68">
        <v>2</v>
      </c>
    </row>
    <row r="33" spans="2:12" ht="18.75">
      <c r="B33" s="32"/>
      <c r="C33" s="33"/>
      <c r="D33" s="33"/>
      <c r="E33" s="61" t="s">
        <v>16</v>
      </c>
      <c r="F33" s="14">
        <v>2</v>
      </c>
      <c r="G33" s="52">
        <f>(G32*1.5)-G32</f>
        <v>87.5</v>
      </c>
      <c r="H33" s="52">
        <f>G33/100*80</f>
        <v>70</v>
      </c>
      <c r="I33" s="52">
        <f>G33/100*15</f>
        <v>13.125</v>
      </c>
      <c r="J33" s="52">
        <f>G33/100*5</f>
        <v>4.375</v>
      </c>
      <c r="K33" s="43">
        <f>G33</f>
        <v>87.5</v>
      </c>
      <c r="L33" s="68">
        <f>G33/100*2.3</f>
        <v>2.0124999999999997</v>
      </c>
    </row>
    <row r="34" spans="2:12" ht="18.75">
      <c r="B34" s="32"/>
      <c r="C34" s="33"/>
      <c r="D34" s="33"/>
      <c r="E34" s="61" t="s">
        <v>17</v>
      </c>
      <c r="F34" s="14">
        <v>3</v>
      </c>
      <c r="G34" s="52">
        <f t="shared" ref="G34:G36" si="2">(G33*1.5)-G33</f>
        <v>43.75</v>
      </c>
      <c r="H34" s="52">
        <f>G34/100*80</f>
        <v>35</v>
      </c>
      <c r="I34" s="52">
        <f>G34/100*15</f>
        <v>6.5625</v>
      </c>
      <c r="J34" s="52">
        <f>G34/100*5</f>
        <v>2.1875</v>
      </c>
      <c r="K34" s="43">
        <f>G34</f>
        <v>43.75</v>
      </c>
      <c r="L34" s="68">
        <f>G34/100*2.3</f>
        <v>1.0062499999999999</v>
      </c>
    </row>
    <row r="35" spans="2:12" ht="18.75">
      <c r="B35" s="32"/>
      <c r="C35" s="33"/>
      <c r="D35" s="33"/>
      <c r="E35" s="61" t="s">
        <v>18</v>
      </c>
      <c r="F35" s="14">
        <v>4</v>
      </c>
      <c r="G35" s="52">
        <f t="shared" si="2"/>
        <v>21.875</v>
      </c>
      <c r="H35" s="52">
        <f>G35/100*80</f>
        <v>17.5</v>
      </c>
      <c r="I35" s="52">
        <f>G35/100*15</f>
        <v>3.28125</v>
      </c>
      <c r="J35" s="52">
        <f>G35/100*5</f>
        <v>1.09375</v>
      </c>
      <c r="K35" s="43">
        <f>G35</f>
        <v>21.875</v>
      </c>
      <c r="L35" s="68">
        <f>G35/100*2.3</f>
        <v>0.50312499999999993</v>
      </c>
    </row>
    <row r="36" spans="2:12" ht="19.5" thickBot="1">
      <c r="B36" s="34"/>
      <c r="C36" s="35"/>
      <c r="D36" s="35"/>
      <c r="E36" s="62" t="s">
        <v>19</v>
      </c>
      <c r="F36" s="15">
        <v>5</v>
      </c>
      <c r="G36" s="52">
        <f t="shared" si="2"/>
        <v>10.9375</v>
      </c>
      <c r="H36" s="52">
        <f>G36/100*80</f>
        <v>8.75</v>
      </c>
      <c r="I36" s="52">
        <f>G36/100*15</f>
        <v>1.640625</v>
      </c>
      <c r="J36" s="52">
        <f>G36/100*5</f>
        <v>0.546875</v>
      </c>
      <c r="K36" s="53">
        <f>G36</f>
        <v>10.9375</v>
      </c>
      <c r="L36" s="68">
        <f>G36/100*2.3</f>
        <v>0.25156249999999997</v>
      </c>
    </row>
    <row r="37" spans="2:12" ht="19.5" thickBot="1">
      <c r="B37" s="41"/>
      <c r="C37" s="40"/>
      <c r="D37" s="40" t="s">
        <v>32</v>
      </c>
      <c r="E37" s="40"/>
      <c r="F37" s="16"/>
      <c r="G37" s="54">
        <f>SUM(G32:G36)</f>
        <v>339.0625</v>
      </c>
      <c r="H37" s="55">
        <f>SUM(H32:H36)</f>
        <v>271.25</v>
      </c>
      <c r="I37" s="55">
        <f>SUM(I32:I36)</f>
        <v>50.859375</v>
      </c>
      <c r="J37" s="55">
        <f>SUM(J32:J36)</f>
        <v>16.953125</v>
      </c>
      <c r="K37" s="56">
        <f>SUM(K32:K36)</f>
        <v>339.0625</v>
      </c>
      <c r="L37" s="68">
        <f>G37/100*2.3</f>
        <v>7.7984374999999995</v>
      </c>
    </row>
    <row r="38" spans="2:12" ht="18.75">
      <c r="B38" s="121" t="s">
        <v>33</v>
      </c>
      <c r="C38" s="121"/>
      <c r="D38" s="121"/>
      <c r="E38" s="121"/>
      <c r="F38" s="121"/>
      <c r="G38" s="121"/>
      <c r="H38" s="121"/>
      <c r="I38" s="121"/>
      <c r="J38" s="121"/>
      <c r="K38" s="121"/>
      <c r="L38" s="64"/>
    </row>
  </sheetData>
  <mergeCells count="22">
    <mergeCell ref="B18:E18"/>
    <mergeCell ref="B38:K38"/>
    <mergeCell ref="B29:E29"/>
    <mergeCell ref="B30:E30"/>
    <mergeCell ref="F19:J19"/>
    <mergeCell ref="F30:J30"/>
    <mergeCell ref="B27:K27"/>
    <mergeCell ref="B19:E19"/>
    <mergeCell ref="B26:F26"/>
    <mergeCell ref="B16:K16"/>
    <mergeCell ref="B8:E8"/>
    <mergeCell ref="F8:J8"/>
    <mergeCell ref="B4:E4"/>
    <mergeCell ref="B5:E5"/>
    <mergeCell ref="B7:E7"/>
    <mergeCell ref="B3:J3"/>
    <mergeCell ref="B6:G6"/>
    <mergeCell ref="B15:F15"/>
    <mergeCell ref="H6:K6"/>
    <mergeCell ref="F7:K7"/>
    <mergeCell ref="F5:K5"/>
    <mergeCell ref="F4:K4"/>
  </mergeCells>
  <phoneticPr fontId="14" type="noConversion"/>
  <pageMargins left="0.7" right="0.7" top="0.75" bottom="0.75" header="0.3" footer="0.3"/>
  <pageSetup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53"/>
  <sheetViews>
    <sheetView tabSelected="1" topLeftCell="B37" zoomScale="70" zoomScaleNormal="70" workbookViewId="0">
      <selection activeCell="G20" sqref="G20"/>
    </sheetView>
  </sheetViews>
  <sheetFormatPr defaultRowHeight="18.75"/>
  <cols>
    <col min="5" max="5" width="19.5703125" customWidth="1"/>
    <col min="6" max="6" width="22.85546875" customWidth="1"/>
    <col min="7" max="7" width="27.42578125" customWidth="1"/>
    <col min="8" max="8" width="30.28515625" customWidth="1"/>
    <col min="9" max="9" width="26.7109375" customWidth="1"/>
    <col min="10" max="10" width="23.7109375" customWidth="1"/>
    <col min="11" max="11" width="18.140625" customWidth="1"/>
    <col min="12" max="12" width="13.42578125" style="58" customWidth="1"/>
    <col min="17" max="17" width="15.42578125" customWidth="1"/>
    <col min="18" max="18" width="18.7109375" customWidth="1"/>
  </cols>
  <sheetData>
    <row r="3" spans="2:19">
      <c r="B3" s="136" t="s">
        <v>22</v>
      </c>
      <c r="C3" s="137"/>
      <c r="D3" s="137"/>
      <c r="E3" s="137"/>
      <c r="F3" s="137"/>
      <c r="G3" s="137"/>
      <c r="H3" s="137"/>
      <c r="I3" s="137"/>
      <c r="J3" s="137"/>
    </row>
    <row r="4" spans="2:19">
      <c r="B4" s="118" t="s">
        <v>2</v>
      </c>
      <c r="C4" s="118"/>
      <c r="D4" s="118"/>
      <c r="E4" s="118"/>
      <c r="F4" s="111">
        <v>2680000</v>
      </c>
      <c r="G4" s="111"/>
      <c r="H4" s="111"/>
      <c r="I4" s="111"/>
      <c r="J4" s="111"/>
      <c r="K4" s="111"/>
    </row>
    <row r="5" spans="2:19">
      <c r="B5" s="118" t="s">
        <v>26</v>
      </c>
      <c r="C5" s="118"/>
      <c r="D5" s="118"/>
      <c r="E5" s="118"/>
      <c r="F5" s="138" t="s">
        <v>21</v>
      </c>
      <c r="G5" s="138"/>
      <c r="H5" s="138"/>
      <c r="I5" s="138"/>
      <c r="J5" s="138"/>
      <c r="K5" s="138"/>
    </row>
    <row r="6" spans="2:19">
      <c r="B6" s="103" t="s">
        <v>27</v>
      </c>
      <c r="C6" s="103"/>
      <c r="D6" s="103"/>
      <c r="E6" s="103"/>
      <c r="F6" s="103"/>
      <c r="G6" s="103"/>
      <c r="H6" s="135" t="s">
        <v>34</v>
      </c>
      <c r="I6" s="135"/>
      <c r="J6" s="135"/>
      <c r="K6" s="135"/>
    </row>
    <row r="7" spans="2:19" ht="19.5" thickBot="1">
      <c r="B7" s="119" t="s">
        <v>0</v>
      </c>
      <c r="C7" s="119"/>
      <c r="D7" s="119"/>
      <c r="E7" s="119"/>
      <c r="F7" s="108"/>
      <c r="G7" s="109"/>
      <c r="H7" s="109"/>
      <c r="I7" s="109"/>
      <c r="J7" s="109"/>
      <c r="K7" s="109"/>
    </row>
    <row r="8" spans="2:19" ht="63.75" customHeight="1" thickBot="1">
      <c r="B8" s="113" t="s">
        <v>35</v>
      </c>
      <c r="C8" s="114"/>
      <c r="D8" s="114"/>
      <c r="E8" s="115"/>
      <c r="F8" s="116" t="s">
        <v>23</v>
      </c>
      <c r="G8" s="116"/>
      <c r="H8" s="116"/>
      <c r="I8" s="116"/>
      <c r="J8" s="117"/>
      <c r="K8" s="1"/>
      <c r="L8" s="58" t="s">
        <v>20</v>
      </c>
    </row>
    <row r="9" spans="2:19" ht="56.25">
      <c r="B9" s="9"/>
      <c r="C9" s="10"/>
      <c r="D9" s="10"/>
      <c r="E9" s="63"/>
      <c r="F9" s="12" t="s">
        <v>7</v>
      </c>
      <c r="G9" s="12" t="s">
        <v>8</v>
      </c>
      <c r="H9" s="12" t="s">
        <v>5</v>
      </c>
      <c r="I9" s="12" t="s">
        <v>14</v>
      </c>
      <c r="J9" s="13" t="s">
        <v>6</v>
      </c>
      <c r="K9" s="13" t="s">
        <v>12</v>
      </c>
      <c r="R9" t="s">
        <v>8</v>
      </c>
      <c r="S9" t="s">
        <v>12</v>
      </c>
    </row>
    <row r="10" spans="2:19">
      <c r="B10" s="5"/>
      <c r="C10" s="6"/>
      <c r="D10" s="6"/>
      <c r="E10" s="88">
        <v>43916</v>
      </c>
      <c r="F10" s="39">
        <v>1</v>
      </c>
      <c r="G10" s="42">
        <v>175</v>
      </c>
      <c r="H10" s="42">
        <f>G10/100*80</f>
        <v>140</v>
      </c>
      <c r="I10" s="42">
        <f>G10/100*15</f>
        <v>26.25</v>
      </c>
      <c r="J10" s="42">
        <f>G10/100*5</f>
        <v>8.75</v>
      </c>
      <c r="K10" s="43">
        <f>G10</f>
        <v>175</v>
      </c>
      <c r="L10" s="59">
        <v>2</v>
      </c>
      <c r="Q10" s="88">
        <v>43916</v>
      </c>
      <c r="R10">
        <v>175</v>
      </c>
      <c r="S10">
        <v>175</v>
      </c>
    </row>
    <row r="11" spans="2:19">
      <c r="B11" s="3"/>
      <c r="C11" s="4"/>
      <c r="D11" s="4"/>
      <c r="E11" s="88">
        <v>43891</v>
      </c>
      <c r="F11" s="39">
        <v>2</v>
      </c>
      <c r="G11" s="42">
        <f>(G10*2.6)-G10</f>
        <v>280</v>
      </c>
      <c r="H11" s="42">
        <f t="shared" ref="H11:H13" si="0">G11/100*80</f>
        <v>224</v>
      </c>
      <c r="I11" s="42">
        <f t="shared" ref="I11:I13" si="1">G11/100*15</f>
        <v>42</v>
      </c>
      <c r="J11" s="42">
        <f t="shared" ref="J11:J13" si="2">G11/100*5</f>
        <v>14</v>
      </c>
      <c r="K11" s="43">
        <v>280</v>
      </c>
      <c r="L11" s="59">
        <f>G11/100*2.3</f>
        <v>6.4399999999999995</v>
      </c>
      <c r="Q11" s="88">
        <v>43891</v>
      </c>
      <c r="R11" s="87">
        <v>280</v>
      </c>
      <c r="S11">
        <v>455</v>
      </c>
    </row>
    <row r="12" spans="2:19">
      <c r="B12" s="3"/>
      <c r="C12" s="4"/>
      <c r="D12" s="4"/>
      <c r="E12" s="88">
        <v>43928</v>
      </c>
      <c r="F12" s="39">
        <v>3</v>
      </c>
      <c r="G12" s="42">
        <f t="shared" ref="G12:G19" si="3">(G11*2.6)-G11</f>
        <v>448</v>
      </c>
      <c r="H12" s="42">
        <f t="shared" si="0"/>
        <v>358.40000000000003</v>
      </c>
      <c r="I12" s="42">
        <f t="shared" si="1"/>
        <v>67.2</v>
      </c>
      <c r="J12" s="42">
        <f t="shared" si="2"/>
        <v>22.400000000000002</v>
      </c>
      <c r="K12" s="43">
        <f>G12</f>
        <v>448</v>
      </c>
      <c r="L12" s="59">
        <f t="shared" ref="L12:L13" si="4">G12/100*2.3</f>
        <v>10.304</v>
      </c>
      <c r="Q12" s="88">
        <v>43928</v>
      </c>
      <c r="R12" s="87">
        <v>448</v>
      </c>
      <c r="S12">
        <v>448</v>
      </c>
    </row>
    <row r="13" spans="2:19">
      <c r="B13" s="3"/>
      <c r="C13" s="4"/>
      <c r="D13" s="4"/>
      <c r="E13" s="88">
        <v>43934</v>
      </c>
      <c r="F13" s="39">
        <v>4</v>
      </c>
      <c r="G13" s="42">
        <f t="shared" si="3"/>
        <v>716.8</v>
      </c>
      <c r="H13" s="42">
        <f t="shared" si="0"/>
        <v>573.43999999999994</v>
      </c>
      <c r="I13" s="42">
        <f t="shared" si="1"/>
        <v>107.51999999999998</v>
      </c>
      <c r="J13" s="42">
        <f t="shared" si="2"/>
        <v>35.839999999999996</v>
      </c>
      <c r="K13" s="43">
        <f t="shared" ref="K13" si="5">I13+J13</f>
        <v>143.35999999999999</v>
      </c>
      <c r="L13" s="59">
        <f t="shared" si="4"/>
        <v>16.486399999999996</v>
      </c>
      <c r="Q13" s="88">
        <v>43934</v>
      </c>
      <c r="R13" s="87">
        <v>716.8</v>
      </c>
      <c r="S13">
        <v>143.35999999999999</v>
      </c>
    </row>
    <row r="14" spans="2:19" ht="19.5" thickBot="1">
      <c r="B14" s="85"/>
      <c r="C14" s="86"/>
      <c r="D14" s="86"/>
      <c r="E14" s="89">
        <v>43940</v>
      </c>
      <c r="F14" s="15">
        <v>5</v>
      </c>
      <c r="G14" s="42">
        <f t="shared" si="3"/>
        <v>1146.8799999999999</v>
      </c>
      <c r="H14" s="42">
        <f>G14/100*80</f>
        <v>917.50399999999991</v>
      </c>
      <c r="I14" s="42">
        <f>G14/100*15</f>
        <v>172.03199999999998</v>
      </c>
      <c r="J14" s="42">
        <f>G14/100*5</f>
        <v>57.343999999999994</v>
      </c>
      <c r="K14" s="43">
        <f>I14+J14</f>
        <v>229.37599999999998</v>
      </c>
      <c r="L14" s="59">
        <f>G14/100*2.3</f>
        <v>26.378239999999995</v>
      </c>
      <c r="Q14" s="89">
        <v>43940</v>
      </c>
      <c r="R14" s="87">
        <v>1146.8799999999999</v>
      </c>
      <c r="S14">
        <v>229.37599999999998</v>
      </c>
    </row>
    <row r="15" spans="2:19">
      <c r="B15" s="85"/>
      <c r="C15" s="86"/>
      <c r="D15" s="86"/>
      <c r="E15" s="90">
        <v>43946</v>
      </c>
      <c r="F15" s="69">
        <v>6</v>
      </c>
      <c r="G15" s="42">
        <f t="shared" si="3"/>
        <v>1835.008</v>
      </c>
      <c r="H15" s="42">
        <f t="shared" ref="H15:H19" si="6">G15/100*80</f>
        <v>1468.0064000000002</v>
      </c>
      <c r="I15" s="42">
        <f t="shared" ref="I15:I19" si="7">G15/100*15</f>
        <v>275.25120000000004</v>
      </c>
      <c r="J15" s="42">
        <f t="shared" ref="J15:J19" si="8">G15/100*5</f>
        <v>91.750400000000013</v>
      </c>
      <c r="K15" s="43">
        <f t="shared" ref="K15:K19" si="9">I15+J15</f>
        <v>367.00160000000005</v>
      </c>
      <c r="L15" s="59">
        <f t="shared" ref="L15:L19" si="10">G15/100*2.3</f>
        <v>42.205184000000003</v>
      </c>
      <c r="Q15" s="90">
        <v>43946</v>
      </c>
      <c r="R15" s="87">
        <v>1835.008</v>
      </c>
      <c r="S15">
        <v>367.00160000000005</v>
      </c>
    </row>
    <row r="16" spans="2:19">
      <c r="B16" s="85"/>
      <c r="C16" s="86"/>
      <c r="D16" s="86"/>
      <c r="E16" s="90">
        <v>43952</v>
      </c>
      <c r="F16" s="69">
        <v>7</v>
      </c>
      <c r="G16" s="42">
        <f t="shared" si="3"/>
        <v>2936.0128000000004</v>
      </c>
      <c r="H16" s="42">
        <f t="shared" si="6"/>
        <v>2348.8102400000002</v>
      </c>
      <c r="I16" s="42">
        <f t="shared" si="7"/>
        <v>440.40192000000002</v>
      </c>
      <c r="J16" s="42">
        <f t="shared" si="8"/>
        <v>146.80064000000002</v>
      </c>
      <c r="K16" s="43">
        <f t="shared" si="9"/>
        <v>587.20256000000006</v>
      </c>
      <c r="L16" s="59">
        <f t="shared" si="10"/>
        <v>67.528294400000007</v>
      </c>
      <c r="Q16" s="90">
        <v>43952</v>
      </c>
      <c r="R16" s="87">
        <v>2936.0128000000004</v>
      </c>
      <c r="S16">
        <v>587.20256000000006</v>
      </c>
    </row>
    <row r="17" spans="1:19">
      <c r="B17" s="85"/>
      <c r="C17" s="86"/>
      <c r="D17" s="86"/>
      <c r="E17" s="90">
        <v>43958</v>
      </c>
      <c r="F17" s="69">
        <v>8</v>
      </c>
      <c r="G17" s="42">
        <f t="shared" si="3"/>
        <v>4697.6204800000005</v>
      </c>
      <c r="H17" s="42">
        <f t="shared" si="6"/>
        <v>3758.0963840000004</v>
      </c>
      <c r="I17" s="42">
        <f t="shared" si="7"/>
        <v>704.64307200000007</v>
      </c>
      <c r="J17" s="42">
        <f t="shared" si="8"/>
        <v>234.88102400000002</v>
      </c>
      <c r="K17" s="43">
        <f t="shared" si="9"/>
        <v>939.5240960000001</v>
      </c>
      <c r="L17" s="59">
        <f t="shared" si="10"/>
        <v>108.04527104</v>
      </c>
      <c r="Q17" s="90">
        <v>43958</v>
      </c>
      <c r="R17" s="87">
        <v>4697.6204800000005</v>
      </c>
      <c r="S17">
        <v>939.5240960000001</v>
      </c>
    </row>
    <row r="18" spans="1:19">
      <c r="B18" s="85"/>
      <c r="C18" s="86"/>
      <c r="D18" s="86"/>
      <c r="E18" s="90">
        <v>43964</v>
      </c>
      <c r="F18" s="69">
        <v>9</v>
      </c>
      <c r="G18" s="42">
        <f t="shared" si="3"/>
        <v>7516.1927680000017</v>
      </c>
      <c r="H18" s="42">
        <f t="shared" si="6"/>
        <v>6012.9542144000015</v>
      </c>
      <c r="I18" s="42">
        <f t="shared" si="7"/>
        <v>1127.4289152000003</v>
      </c>
      <c r="J18" s="42">
        <f t="shared" si="8"/>
        <v>375.8096384000001</v>
      </c>
      <c r="K18" s="43">
        <f t="shared" si="9"/>
        <v>1503.2385536000004</v>
      </c>
      <c r="L18" s="59">
        <f t="shared" si="10"/>
        <v>172.87243366400003</v>
      </c>
      <c r="Q18" s="90">
        <v>43964</v>
      </c>
      <c r="R18" s="87">
        <v>7516.1927680000017</v>
      </c>
      <c r="S18">
        <v>1503.2385536000004</v>
      </c>
    </row>
    <row r="19" spans="1:19" ht="19.5" thickBot="1">
      <c r="B19" s="85"/>
      <c r="C19" s="86"/>
      <c r="D19" s="86"/>
      <c r="E19" s="90">
        <v>43970</v>
      </c>
      <c r="F19" s="15">
        <v>10</v>
      </c>
      <c r="G19" s="42">
        <f t="shared" si="3"/>
        <v>12025.908428800005</v>
      </c>
      <c r="H19" s="42">
        <f t="shared" si="6"/>
        <v>9620.7267430400043</v>
      </c>
      <c r="I19" s="42">
        <f t="shared" si="7"/>
        <v>1803.8862643200009</v>
      </c>
      <c r="J19" s="42">
        <f t="shared" si="8"/>
        <v>601.29542144000027</v>
      </c>
      <c r="K19" s="43">
        <f t="shared" si="9"/>
        <v>2405.1816857600011</v>
      </c>
      <c r="L19" s="59">
        <f t="shared" si="10"/>
        <v>276.59589386240009</v>
      </c>
      <c r="Q19" s="90">
        <v>43970</v>
      </c>
      <c r="R19" s="87">
        <v>12025.908428800005</v>
      </c>
      <c r="S19">
        <v>2405.1816857600011</v>
      </c>
    </row>
    <row r="20" spans="1:19" ht="19.5" thickBot="1">
      <c r="B20" s="133"/>
      <c r="C20" s="134"/>
      <c r="D20" s="134"/>
      <c r="E20" s="134"/>
      <c r="F20" s="134"/>
      <c r="G20" s="44">
        <f t="shared" ref="G20:L20" si="11">SUM(G10:G19)</f>
        <v>31777.422476800006</v>
      </c>
      <c r="H20" s="44">
        <f t="shared" si="11"/>
        <v>25421.937981440009</v>
      </c>
      <c r="I20" s="44">
        <f t="shared" si="11"/>
        <v>4766.6133715200012</v>
      </c>
      <c r="J20" s="44">
        <f t="shared" si="11"/>
        <v>1588.8711238400006</v>
      </c>
      <c r="K20" s="44">
        <f t="shared" si="11"/>
        <v>7077.8844953600019</v>
      </c>
      <c r="L20" s="44">
        <f t="shared" si="11"/>
        <v>728.85571696640011</v>
      </c>
      <c r="R20" s="87"/>
    </row>
    <row r="21" spans="1:19">
      <c r="B21" s="112" t="s">
        <v>28</v>
      </c>
      <c r="C21" s="112"/>
      <c r="D21" s="112"/>
      <c r="E21" s="112"/>
      <c r="F21" s="112"/>
      <c r="G21" s="112"/>
      <c r="H21" s="112"/>
      <c r="I21" s="112"/>
      <c r="J21" s="112"/>
      <c r="K21" s="112"/>
    </row>
    <row r="23" spans="1:19" ht="19.5" thickBot="1">
      <c r="B23" s="120" t="s">
        <v>3</v>
      </c>
      <c r="C23" s="120"/>
      <c r="D23" s="120"/>
      <c r="E23" s="120"/>
    </row>
    <row r="24" spans="1:19" ht="63.75" customHeight="1" thickBot="1">
      <c r="B24" s="130" t="s">
        <v>35</v>
      </c>
      <c r="C24" s="131"/>
      <c r="D24" s="131"/>
      <c r="E24" s="132"/>
      <c r="F24" s="126" t="s">
        <v>24</v>
      </c>
      <c r="G24" s="126"/>
      <c r="H24" s="126"/>
      <c r="I24" s="126"/>
      <c r="J24" s="127"/>
      <c r="K24" s="28"/>
      <c r="L24" s="58" t="s">
        <v>20</v>
      </c>
    </row>
    <row r="25" spans="1:19" ht="56.25">
      <c r="B25" s="25"/>
      <c r="C25" s="26"/>
      <c r="D25" s="26"/>
      <c r="E25" s="27"/>
      <c r="F25" s="12" t="s">
        <v>7</v>
      </c>
      <c r="G25" s="12" t="s">
        <v>8</v>
      </c>
      <c r="H25" s="12" t="s">
        <v>5</v>
      </c>
      <c r="I25" s="12" t="s">
        <v>9</v>
      </c>
      <c r="J25" s="13" t="s">
        <v>6</v>
      </c>
      <c r="K25" s="13" t="s">
        <v>12</v>
      </c>
    </row>
    <row r="26" spans="1:19">
      <c r="B26" s="17"/>
      <c r="C26" s="18"/>
      <c r="D26" s="18"/>
      <c r="E26" s="88">
        <v>43916</v>
      </c>
      <c r="F26" s="23">
        <v>1</v>
      </c>
      <c r="G26" s="47">
        <v>175</v>
      </c>
      <c r="H26" s="47">
        <f>G26/100*80</f>
        <v>140</v>
      </c>
      <c r="I26" s="47">
        <f>G26/100*15</f>
        <v>26.25</v>
      </c>
      <c r="J26" s="48">
        <f>G26/100*5</f>
        <v>8.75</v>
      </c>
      <c r="K26" s="48">
        <f>G26</f>
        <v>175</v>
      </c>
      <c r="L26" s="58">
        <v>2</v>
      </c>
    </row>
    <row r="27" spans="1:19">
      <c r="B27" s="17"/>
      <c r="C27" s="18"/>
      <c r="D27" s="18"/>
      <c r="E27" s="88">
        <v>43891</v>
      </c>
      <c r="F27" s="23">
        <v>2</v>
      </c>
      <c r="G27" s="47">
        <f>(G26*2.2)</f>
        <v>385.00000000000006</v>
      </c>
      <c r="H27" s="47">
        <f t="shared" ref="H27:H35" si="12">G27/100*80</f>
        <v>308.00000000000006</v>
      </c>
      <c r="I27" s="47">
        <f t="shared" ref="I27:I35" si="13">G27/100*15</f>
        <v>57.750000000000007</v>
      </c>
      <c r="J27" s="48">
        <f t="shared" ref="J27:J35" si="14">G27/100*5</f>
        <v>19.250000000000004</v>
      </c>
      <c r="K27" s="48">
        <v>385</v>
      </c>
      <c r="L27" s="59">
        <f>G27/100*2.3</f>
        <v>8.8550000000000004</v>
      </c>
    </row>
    <row r="28" spans="1:19">
      <c r="B28" s="17"/>
      <c r="C28" s="18"/>
      <c r="D28" s="18"/>
      <c r="E28" s="88">
        <v>43928</v>
      </c>
      <c r="F28" s="23">
        <v>3</v>
      </c>
      <c r="G28" s="47">
        <f t="shared" ref="G28:G35" si="15">(G27*2.2)-G27</f>
        <v>462.00000000000017</v>
      </c>
      <c r="H28" s="47">
        <f t="shared" si="12"/>
        <v>369.60000000000014</v>
      </c>
      <c r="I28" s="47">
        <f t="shared" si="13"/>
        <v>69.300000000000026</v>
      </c>
      <c r="J28" s="48">
        <f t="shared" si="14"/>
        <v>23.100000000000009</v>
      </c>
      <c r="K28" s="48">
        <f>G28</f>
        <v>462.00000000000017</v>
      </c>
      <c r="L28" s="59">
        <f t="shared" ref="L28:L35" si="16">G28/100*2.3</f>
        <v>10.626000000000003</v>
      </c>
    </row>
    <row r="29" spans="1:19">
      <c r="A29" s="2"/>
      <c r="B29" s="19"/>
      <c r="C29" s="20"/>
      <c r="D29" s="20"/>
      <c r="E29" s="88">
        <v>43934</v>
      </c>
      <c r="F29" s="23">
        <v>4</v>
      </c>
      <c r="G29" s="47">
        <f t="shared" si="15"/>
        <v>554.40000000000032</v>
      </c>
      <c r="H29" s="47">
        <f t="shared" si="12"/>
        <v>443.52000000000027</v>
      </c>
      <c r="I29" s="47">
        <f t="shared" si="13"/>
        <v>83.160000000000053</v>
      </c>
      <c r="J29" s="48">
        <f t="shared" si="14"/>
        <v>27.720000000000017</v>
      </c>
      <c r="K29" s="48">
        <f t="shared" ref="K29:K35" si="17">I29+J29</f>
        <v>110.88000000000007</v>
      </c>
      <c r="L29" s="59">
        <f t="shared" si="16"/>
        <v>12.751200000000006</v>
      </c>
    </row>
    <row r="30" spans="1:19" ht="19.5" thickBot="1">
      <c r="A30" s="2"/>
      <c r="B30" s="21"/>
      <c r="C30" s="22"/>
      <c r="D30" s="22"/>
      <c r="E30" s="89">
        <v>43940</v>
      </c>
      <c r="F30" s="24">
        <v>5</v>
      </c>
      <c r="G30" s="47">
        <f t="shared" si="15"/>
        <v>665.28000000000043</v>
      </c>
      <c r="H30" s="47">
        <f t="shared" si="12"/>
        <v>532.22400000000039</v>
      </c>
      <c r="I30" s="47">
        <f t="shared" si="13"/>
        <v>99.792000000000073</v>
      </c>
      <c r="J30" s="48">
        <f t="shared" si="14"/>
        <v>33.264000000000024</v>
      </c>
      <c r="K30" s="48">
        <f t="shared" si="17"/>
        <v>133.0560000000001</v>
      </c>
      <c r="L30" s="59">
        <f t="shared" si="16"/>
        <v>15.301440000000008</v>
      </c>
    </row>
    <row r="31" spans="1:19">
      <c r="B31" s="85"/>
      <c r="C31" s="86"/>
      <c r="D31" s="86"/>
      <c r="E31" s="90">
        <v>43946</v>
      </c>
      <c r="F31" s="69">
        <v>6</v>
      </c>
      <c r="G31" s="47">
        <f t="shared" si="15"/>
        <v>798.33600000000069</v>
      </c>
      <c r="H31" s="42">
        <f t="shared" si="12"/>
        <v>638.6688000000006</v>
      </c>
      <c r="I31" s="42">
        <f t="shared" si="13"/>
        <v>119.75040000000011</v>
      </c>
      <c r="J31" s="42">
        <f t="shared" si="14"/>
        <v>39.916800000000038</v>
      </c>
      <c r="K31" s="43">
        <f t="shared" si="17"/>
        <v>159.66720000000015</v>
      </c>
      <c r="L31" s="59">
        <f t="shared" si="16"/>
        <v>18.361728000000017</v>
      </c>
    </row>
    <row r="32" spans="1:19">
      <c r="B32" s="85"/>
      <c r="C32" s="86"/>
      <c r="D32" s="86"/>
      <c r="E32" s="90">
        <v>43952</v>
      </c>
      <c r="F32" s="69">
        <v>7</v>
      </c>
      <c r="G32" s="47">
        <f t="shared" si="15"/>
        <v>958.00320000000102</v>
      </c>
      <c r="H32" s="42">
        <f t="shared" si="12"/>
        <v>766.40256000000079</v>
      </c>
      <c r="I32" s="42">
        <f t="shared" si="13"/>
        <v>143.70048000000014</v>
      </c>
      <c r="J32" s="42">
        <f t="shared" si="14"/>
        <v>47.900160000000049</v>
      </c>
      <c r="K32" s="43">
        <f t="shared" si="17"/>
        <v>191.6006400000002</v>
      </c>
      <c r="L32" s="59">
        <f t="shared" si="16"/>
        <v>22.034073600000021</v>
      </c>
    </row>
    <row r="33" spans="1:12">
      <c r="B33" s="85"/>
      <c r="C33" s="86"/>
      <c r="D33" s="86"/>
      <c r="E33" s="90">
        <v>43958</v>
      </c>
      <c r="F33" s="69">
        <v>8</v>
      </c>
      <c r="G33" s="47">
        <f t="shared" si="15"/>
        <v>1149.6038400000016</v>
      </c>
      <c r="H33" s="42">
        <f t="shared" si="12"/>
        <v>919.68307200000129</v>
      </c>
      <c r="I33" s="42">
        <f t="shared" si="13"/>
        <v>172.44057600000025</v>
      </c>
      <c r="J33" s="42">
        <f t="shared" si="14"/>
        <v>57.480192000000081</v>
      </c>
      <c r="K33" s="43">
        <f t="shared" si="17"/>
        <v>229.92076800000032</v>
      </c>
      <c r="L33" s="59">
        <f t="shared" si="16"/>
        <v>26.440888320000035</v>
      </c>
    </row>
    <row r="34" spans="1:12">
      <c r="B34" s="85"/>
      <c r="C34" s="86"/>
      <c r="D34" s="86"/>
      <c r="E34" s="90">
        <v>43964</v>
      </c>
      <c r="F34" s="69">
        <v>9</v>
      </c>
      <c r="G34" s="47">
        <f t="shared" si="15"/>
        <v>1379.524608000002</v>
      </c>
      <c r="H34" s="42">
        <f t="shared" si="12"/>
        <v>1103.6196864000017</v>
      </c>
      <c r="I34" s="42">
        <f t="shared" si="13"/>
        <v>206.92869120000029</v>
      </c>
      <c r="J34" s="42">
        <f t="shared" si="14"/>
        <v>68.976230400000105</v>
      </c>
      <c r="K34" s="43">
        <f t="shared" si="17"/>
        <v>275.90492160000042</v>
      </c>
      <c r="L34" s="59">
        <f t="shared" si="16"/>
        <v>31.729065984000044</v>
      </c>
    </row>
    <row r="35" spans="1:12" ht="19.5" thickBot="1">
      <c r="B35" s="85"/>
      <c r="C35" s="86"/>
      <c r="D35" s="86"/>
      <c r="E35" s="90">
        <v>43970</v>
      </c>
      <c r="F35" s="15">
        <v>10</v>
      </c>
      <c r="G35" s="47">
        <f t="shared" si="15"/>
        <v>1655.4295296000028</v>
      </c>
      <c r="H35" s="42">
        <f t="shared" si="12"/>
        <v>1324.3436236800021</v>
      </c>
      <c r="I35" s="42">
        <f t="shared" si="13"/>
        <v>248.31442944000042</v>
      </c>
      <c r="J35" s="42">
        <f t="shared" si="14"/>
        <v>82.771476480000132</v>
      </c>
      <c r="K35" s="43">
        <f t="shared" si="17"/>
        <v>331.08590592000053</v>
      </c>
      <c r="L35" s="59">
        <f t="shared" si="16"/>
        <v>38.07487918080006</v>
      </c>
    </row>
    <row r="36" spans="1:12" ht="19.5" thickBot="1">
      <c r="A36" s="2"/>
      <c r="B36" s="104"/>
      <c r="C36" s="105"/>
      <c r="D36" s="105"/>
      <c r="E36" s="105"/>
      <c r="F36" s="106"/>
      <c r="G36" s="49">
        <f>G26+G27+G28+G29+G30+G31+G32+G33+G34+G35</f>
        <v>8182.5771776000083</v>
      </c>
      <c r="H36" s="49">
        <f t="shared" ref="H36:L36" si="18">H26+H27+H28+H29+H30+H31+H32+H33+H34+H35</f>
        <v>6546.0617420800081</v>
      </c>
      <c r="I36" s="49">
        <f t="shared" si="18"/>
        <v>1227.3865766400013</v>
      </c>
      <c r="J36" s="49">
        <f t="shared" si="18"/>
        <v>409.12885888000051</v>
      </c>
      <c r="K36" s="49">
        <f t="shared" si="18"/>
        <v>2454.1154355200019</v>
      </c>
      <c r="L36" s="49">
        <f t="shared" si="18"/>
        <v>186.17427508480017</v>
      </c>
    </row>
    <row r="37" spans="1:12">
      <c r="A37" s="2"/>
      <c r="B37" s="121" t="s">
        <v>28</v>
      </c>
      <c r="C37" s="121"/>
      <c r="D37" s="121"/>
      <c r="E37" s="121"/>
      <c r="F37" s="121"/>
      <c r="G37" s="121"/>
      <c r="H37" s="121"/>
      <c r="I37" s="121"/>
      <c r="J37" s="121"/>
      <c r="K37" s="121"/>
      <c r="L37" s="60"/>
    </row>
    <row r="39" spans="1:12" ht="19.5" thickBot="1">
      <c r="B39" s="120" t="s">
        <v>4</v>
      </c>
      <c r="C39" s="122"/>
      <c r="D39" s="122"/>
      <c r="E39" s="122"/>
    </row>
    <row r="40" spans="1:12" ht="67.5" customHeight="1" thickBot="1">
      <c r="B40" s="123" t="s">
        <v>35</v>
      </c>
      <c r="C40" s="124"/>
      <c r="D40" s="124"/>
      <c r="E40" s="125"/>
      <c r="F40" s="128" t="s">
        <v>25</v>
      </c>
      <c r="G40" s="128"/>
      <c r="H40" s="128"/>
      <c r="I40" s="128"/>
      <c r="J40" s="129"/>
      <c r="K40" s="29"/>
      <c r="L40" s="58" t="s">
        <v>20</v>
      </c>
    </row>
    <row r="41" spans="1:12" ht="56.25">
      <c r="B41" s="30"/>
      <c r="C41" s="31"/>
      <c r="D41" s="31"/>
      <c r="E41" s="31"/>
      <c r="F41" s="36" t="s">
        <v>7</v>
      </c>
      <c r="G41" s="36" t="s">
        <v>8</v>
      </c>
      <c r="H41" s="36" t="s">
        <v>5</v>
      </c>
      <c r="I41" s="36" t="s">
        <v>9</v>
      </c>
      <c r="J41" s="36" t="s">
        <v>6</v>
      </c>
      <c r="K41" s="37" t="s">
        <v>12</v>
      </c>
    </row>
    <row r="42" spans="1:12">
      <c r="B42" s="32"/>
      <c r="C42" s="33"/>
      <c r="D42" s="33"/>
      <c r="E42" s="88">
        <v>43916</v>
      </c>
      <c r="F42" s="39">
        <v>1</v>
      </c>
      <c r="G42" s="52">
        <v>175</v>
      </c>
      <c r="H42" s="52">
        <f>G42/100*80</f>
        <v>140</v>
      </c>
      <c r="I42" s="52">
        <f>G42/100*15</f>
        <v>26.25</v>
      </c>
      <c r="J42" s="52">
        <f>G42/100*5</f>
        <v>8.75</v>
      </c>
      <c r="K42" s="43">
        <f>G42</f>
        <v>175</v>
      </c>
      <c r="L42" s="59">
        <v>2</v>
      </c>
    </row>
    <row r="43" spans="1:12">
      <c r="B43" s="32"/>
      <c r="C43" s="33"/>
      <c r="D43" s="33"/>
      <c r="E43" s="88">
        <v>43891</v>
      </c>
      <c r="F43" s="39">
        <v>2</v>
      </c>
      <c r="G43" s="47">
        <f>(G42*1.5)</f>
        <v>262.5</v>
      </c>
      <c r="H43" s="52">
        <f t="shared" ref="H43:H51" si="19">G43/100*80</f>
        <v>210</v>
      </c>
      <c r="I43" s="52">
        <f t="shared" ref="I43:I51" si="20">G43/100*15</f>
        <v>39.375</v>
      </c>
      <c r="J43" s="52">
        <f t="shared" ref="J43:J51" si="21">G43/100*5</f>
        <v>13.125</v>
      </c>
      <c r="K43" s="43">
        <f>G43</f>
        <v>262.5</v>
      </c>
      <c r="L43" s="59">
        <f>G43/100*2.3</f>
        <v>6.0374999999999996</v>
      </c>
    </row>
    <row r="44" spans="1:12">
      <c r="B44" s="32"/>
      <c r="C44" s="33"/>
      <c r="D44" s="33"/>
      <c r="E44" s="88">
        <v>43928</v>
      </c>
      <c r="F44" s="39">
        <v>3</v>
      </c>
      <c r="G44" s="47">
        <f t="shared" ref="G44:G51" si="22">(G43*2.2)-G43</f>
        <v>315</v>
      </c>
      <c r="H44" s="52">
        <f t="shared" si="19"/>
        <v>252</v>
      </c>
      <c r="I44" s="52">
        <f t="shared" si="20"/>
        <v>47.25</v>
      </c>
      <c r="J44" s="52">
        <f t="shared" si="21"/>
        <v>15.75</v>
      </c>
      <c r="K44" s="43">
        <f>G44</f>
        <v>315</v>
      </c>
      <c r="L44" s="59">
        <f t="shared" ref="L44:L51" si="23">G44/100*2.3</f>
        <v>7.2449999999999992</v>
      </c>
    </row>
    <row r="45" spans="1:12">
      <c r="B45" s="32"/>
      <c r="C45" s="33"/>
      <c r="D45" s="33"/>
      <c r="E45" s="88">
        <v>43934</v>
      </c>
      <c r="F45" s="39">
        <v>4</v>
      </c>
      <c r="G45" s="47">
        <f t="shared" si="22"/>
        <v>378</v>
      </c>
      <c r="H45" s="52">
        <f t="shared" si="19"/>
        <v>302.39999999999998</v>
      </c>
      <c r="I45" s="52">
        <f>G45/100*15</f>
        <v>56.699999999999996</v>
      </c>
      <c r="J45" s="52">
        <f t="shared" si="21"/>
        <v>18.899999999999999</v>
      </c>
      <c r="K45" s="43">
        <f>I45+J45</f>
        <v>75.599999999999994</v>
      </c>
      <c r="L45" s="59">
        <f t="shared" si="23"/>
        <v>8.6939999999999991</v>
      </c>
    </row>
    <row r="46" spans="1:12" ht="19.5" thickBot="1">
      <c r="B46" s="83"/>
      <c r="C46" s="84"/>
      <c r="D46" s="84"/>
      <c r="E46" s="89">
        <v>43940</v>
      </c>
      <c r="F46" s="69">
        <v>5</v>
      </c>
      <c r="G46" s="47">
        <f t="shared" si="22"/>
        <v>453.6</v>
      </c>
      <c r="H46" s="52">
        <f t="shared" si="19"/>
        <v>362.88000000000005</v>
      </c>
      <c r="I46" s="52">
        <f>G46/100*15</f>
        <v>68.040000000000006</v>
      </c>
      <c r="J46" s="52">
        <f t="shared" ref="J46" si="24">G46/100*5</f>
        <v>22.680000000000003</v>
      </c>
      <c r="K46" s="43">
        <f>I46+J46</f>
        <v>90.720000000000013</v>
      </c>
      <c r="L46" s="59">
        <f t="shared" ref="L46" si="25">G46/100*2.3</f>
        <v>10.4328</v>
      </c>
    </row>
    <row r="47" spans="1:12">
      <c r="B47" s="85"/>
      <c r="C47" s="86"/>
      <c r="D47" s="86"/>
      <c r="E47" s="90">
        <v>43946</v>
      </c>
      <c r="F47" s="69">
        <v>6</v>
      </c>
      <c r="G47" s="47">
        <f t="shared" si="22"/>
        <v>544.32000000000016</v>
      </c>
      <c r="H47" s="42">
        <f t="shared" si="19"/>
        <v>435.45600000000013</v>
      </c>
      <c r="I47" s="42">
        <f t="shared" si="20"/>
        <v>81.648000000000025</v>
      </c>
      <c r="J47" s="42">
        <f t="shared" si="21"/>
        <v>27.216000000000008</v>
      </c>
      <c r="K47" s="43">
        <f t="shared" ref="K47:K51" si="26">I47+J47</f>
        <v>108.86400000000003</v>
      </c>
      <c r="L47" s="59">
        <f t="shared" si="23"/>
        <v>12.519360000000002</v>
      </c>
    </row>
    <row r="48" spans="1:12">
      <c r="B48" s="85"/>
      <c r="C48" s="86"/>
      <c r="D48" s="86"/>
      <c r="E48" s="90">
        <v>43952</v>
      </c>
      <c r="F48" s="69">
        <v>7</v>
      </c>
      <c r="G48" s="47">
        <f t="shared" si="22"/>
        <v>653.1840000000002</v>
      </c>
      <c r="H48" s="42">
        <f t="shared" si="19"/>
        <v>522.54720000000009</v>
      </c>
      <c r="I48" s="42">
        <f t="shared" si="20"/>
        <v>97.977600000000024</v>
      </c>
      <c r="J48" s="42">
        <f t="shared" si="21"/>
        <v>32.659200000000006</v>
      </c>
      <c r="K48" s="43">
        <f t="shared" si="26"/>
        <v>130.63680000000002</v>
      </c>
      <c r="L48" s="59">
        <f t="shared" si="23"/>
        <v>15.023232000000002</v>
      </c>
    </row>
    <row r="49" spans="2:12">
      <c r="B49" s="85"/>
      <c r="C49" s="86"/>
      <c r="D49" s="86"/>
      <c r="E49" s="90">
        <v>43958</v>
      </c>
      <c r="F49" s="69">
        <v>8</v>
      </c>
      <c r="G49" s="47">
        <f t="shared" si="22"/>
        <v>783.82080000000042</v>
      </c>
      <c r="H49" s="42">
        <f t="shared" si="19"/>
        <v>627.05664000000036</v>
      </c>
      <c r="I49" s="42">
        <f t="shared" si="20"/>
        <v>117.57312000000006</v>
      </c>
      <c r="J49" s="42">
        <f t="shared" si="21"/>
        <v>39.191040000000022</v>
      </c>
      <c r="K49" s="43">
        <f t="shared" si="26"/>
        <v>156.76416000000009</v>
      </c>
      <c r="L49" s="59">
        <f t="shared" si="23"/>
        <v>18.027878400000009</v>
      </c>
    </row>
    <row r="50" spans="2:12">
      <c r="B50" s="85"/>
      <c r="C50" s="86"/>
      <c r="D50" s="86"/>
      <c r="E50" s="90">
        <v>43964</v>
      </c>
      <c r="F50" s="69">
        <v>9</v>
      </c>
      <c r="G50" s="47">
        <f t="shared" si="22"/>
        <v>940.58496000000059</v>
      </c>
      <c r="H50" s="42">
        <f t="shared" si="19"/>
        <v>752.46796800000038</v>
      </c>
      <c r="I50" s="42">
        <f t="shared" si="20"/>
        <v>141.08774400000007</v>
      </c>
      <c r="J50" s="42">
        <f t="shared" si="21"/>
        <v>47.029248000000024</v>
      </c>
      <c r="K50" s="43">
        <f t="shared" si="26"/>
        <v>188.1169920000001</v>
      </c>
      <c r="L50" s="59">
        <f t="shared" si="23"/>
        <v>21.633454080000011</v>
      </c>
    </row>
    <row r="51" spans="2:12" ht="19.5" thickBot="1">
      <c r="B51" s="85"/>
      <c r="C51" s="86"/>
      <c r="D51" s="86"/>
      <c r="E51" s="90">
        <v>43970</v>
      </c>
      <c r="F51" s="69">
        <v>10</v>
      </c>
      <c r="G51" s="47">
        <f t="shared" si="22"/>
        <v>1128.7019520000008</v>
      </c>
      <c r="H51" s="42">
        <f t="shared" si="19"/>
        <v>902.96156160000066</v>
      </c>
      <c r="I51" s="42">
        <f t="shared" si="20"/>
        <v>169.30529280000013</v>
      </c>
      <c r="J51" s="42">
        <f t="shared" si="21"/>
        <v>56.435097600000041</v>
      </c>
      <c r="K51" s="43">
        <f t="shared" si="26"/>
        <v>225.74039040000017</v>
      </c>
      <c r="L51" s="59">
        <f t="shared" si="23"/>
        <v>25.960144896000017</v>
      </c>
    </row>
    <row r="52" spans="2:12" ht="19.5" thickBot="1">
      <c r="B52" s="41"/>
      <c r="C52" s="40"/>
      <c r="D52" s="40"/>
      <c r="E52" s="40"/>
      <c r="F52" s="38"/>
      <c r="G52" s="54">
        <f>G42+G43+G44+G45+G46+G47+G48+G49+G50+G51</f>
        <v>5634.7117120000021</v>
      </c>
      <c r="H52" s="54">
        <f t="shared" ref="H52:L52" si="27">H42+H43+H44+H45+H46+H47+H48+H49+H50+H51</f>
        <v>4507.7693696000015</v>
      </c>
      <c r="I52" s="54">
        <f t="shared" si="27"/>
        <v>845.20675680000022</v>
      </c>
      <c r="J52" s="54">
        <f t="shared" si="27"/>
        <v>281.73558560000009</v>
      </c>
      <c r="K52" s="54">
        <f t="shared" si="27"/>
        <v>1728.9423424000006</v>
      </c>
      <c r="L52" s="54">
        <f t="shared" si="27"/>
        <v>127.57336937600004</v>
      </c>
    </row>
    <row r="53" spans="2:12">
      <c r="B53" s="121" t="s">
        <v>28</v>
      </c>
      <c r="C53" s="121"/>
      <c r="D53" s="121"/>
      <c r="E53" s="121"/>
      <c r="F53" s="121"/>
      <c r="G53" s="121"/>
      <c r="H53" s="121"/>
      <c r="I53" s="121"/>
      <c r="J53" s="121"/>
      <c r="K53" s="121"/>
    </row>
  </sheetData>
  <mergeCells count="22">
    <mergeCell ref="B6:G6"/>
    <mergeCell ref="H6:K6"/>
    <mergeCell ref="B3:J3"/>
    <mergeCell ref="B4:E4"/>
    <mergeCell ref="F4:K4"/>
    <mergeCell ref="B5:E5"/>
    <mergeCell ref="F5:K5"/>
    <mergeCell ref="B7:E7"/>
    <mergeCell ref="F7:K7"/>
    <mergeCell ref="B8:E8"/>
    <mergeCell ref="F8:J8"/>
    <mergeCell ref="B20:F20"/>
    <mergeCell ref="B21:K21"/>
    <mergeCell ref="B23:E23"/>
    <mergeCell ref="B24:E24"/>
    <mergeCell ref="F24:J24"/>
    <mergeCell ref="B36:F36"/>
    <mergeCell ref="B37:K37"/>
    <mergeCell ref="B39:E39"/>
    <mergeCell ref="B40:E40"/>
    <mergeCell ref="F40:J40"/>
    <mergeCell ref="B53:K53"/>
  </mergeCells>
  <phoneticPr fontId="14" type="noConversion"/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"/>
  <sheetViews>
    <sheetView zoomScale="80" zoomScaleNormal="80" workbookViewId="0">
      <selection activeCell="F1" sqref="F1:O1048576"/>
    </sheetView>
  </sheetViews>
  <sheetFormatPr defaultRowHeight="15"/>
  <cols>
    <col min="2" max="2" width="13" style="93" customWidth="1"/>
    <col min="3" max="3" width="46.85546875" customWidth="1"/>
    <col min="4" max="4" width="19.85546875" customWidth="1"/>
    <col min="5" max="5" width="23.85546875" customWidth="1"/>
  </cols>
  <sheetData>
    <row r="1" spans="2:14" s="72" customFormat="1" ht="60.75" customHeight="1" thickBot="1">
      <c r="B1" s="91"/>
      <c r="C1" s="74" t="s">
        <v>23</v>
      </c>
      <c r="D1" s="75" t="s">
        <v>24</v>
      </c>
      <c r="E1" s="76" t="s">
        <v>25</v>
      </c>
      <c r="F1" s="70"/>
      <c r="G1" s="70"/>
      <c r="H1" s="70"/>
      <c r="I1" s="71"/>
      <c r="K1" s="73"/>
      <c r="L1" s="74"/>
      <c r="M1" s="75"/>
      <c r="N1" s="76"/>
    </row>
    <row r="2" spans="2:14" ht="18.75">
      <c r="B2" s="92" t="s">
        <v>15</v>
      </c>
      <c r="C2" s="42">
        <v>175</v>
      </c>
      <c r="D2" s="47">
        <v>175</v>
      </c>
      <c r="E2" s="52">
        <v>175</v>
      </c>
      <c r="K2" s="77"/>
      <c r="L2" s="78"/>
      <c r="M2" s="79"/>
      <c r="N2" s="79"/>
    </row>
    <row r="3" spans="2:14" ht="18.75">
      <c r="B3" s="92" t="s">
        <v>16</v>
      </c>
      <c r="C3" s="42">
        <f>(C2*2.6)-C2</f>
        <v>280</v>
      </c>
      <c r="D3" s="47">
        <f>(D2*2.2)-D2</f>
        <v>210.00000000000006</v>
      </c>
      <c r="E3" s="52">
        <f>(E2*1.5)-E2</f>
        <v>87.5</v>
      </c>
      <c r="K3" s="77"/>
      <c r="L3" s="78"/>
      <c r="M3" s="79"/>
      <c r="N3" s="79"/>
    </row>
    <row r="4" spans="2:14" ht="18.75">
      <c r="B4" s="92" t="s">
        <v>17</v>
      </c>
      <c r="C4" s="42">
        <f t="shared" ref="C4" si="0">(C3*2.6)-C3</f>
        <v>448</v>
      </c>
      <c r="D4" s="47">
        <f t="shared" ref="D4" si="1">(D3*2.2)-D3</f>
        <v>252.00000000000011</v>
      </c>
      <c r="E4" s="52">
        <f>E3*1.5</f>
        <v>131.25</v>
      </c>
      <c r="K4" s="77"/>
      <c r="L4" s="78"/>
      <c r="M4" s="79"/>
      <c r="N4" s="79"/>
    </row>
    <row r="8" spans="2:14" ht="15.75" thickBot="1"/>
    <row r="9" spans="2:14" ht="51">
      <c r="B9" s="91"/>
      <c r="C9" s="80" t="s">
        <v>23</v>
      </c>
      <c r="D9" s="81" t="s">
        <v>24</v>
      </c>
      <c r="E9" s="82" t="s">
        <v>25</v>
      </c>
    </row>
    <row r="10" spans="2:14" ht="18.75">
      <c r="B10" s="88">
        <v>43916</v>
      </c>
      <c r="C10" s="42">
        <v>175</v>
      </c>
      <c r="D10" s="47">
        <v>175</v>
      </c>
      <c r="E10" s="52">
        <v>175</v>
      </c>
    </row>
    <row r="11" spans="2:14" ht="18.75">
      <c r="B11" s="88">
        <v>43891</v>
      </c>
      <c r="C11" s="42">
        <f>(C10*2.6)-C10</f>
        <v>280</v>
      </c>
      <c r="D11" s="47">
        <f>(D10*2.2)</f>
        <v>385.00000000000006</v>
      </c>
      <c r="E11" s="47">
        <f>(E10*1.5)</f>
        <v>262.5</v>
      </c>
    </row>
    <row r="12" spans="2:14" ht="18.75">
      <c r="B12" s="88">
        <v>43928</v>
      </c>
      <c r="C12" s="42">
        <f>(C11*2.6)-C11</f>
        <v>448</v>
      </c>
      <c r="D12" s="47">
        <f t="shared" ref="D12:E15" si="2">(D11*2.2)-D11</f>
        <v>462.00000000000017</v>
      </c>
      <c r="E12" s="47">
        <f t="shared" si="2"/>
        <v>315</v>
      </c>
    </row>
    <row r="13" spans="2:14" ht="18.75">
      <c r="B13" s="88">
        <v>43934</v>
      </c>
      <c r="C13" s="42">
        <f>(C12*2.6)-C12</f>
        <v>716.8</v>
      </c>
      <c r="D13" s="47">
        <f t="shared" si="2"/>
        <v>554.40000000000032</v>
      </c>
      <c r="E13" s="47">
        <f t="shared" si="2"/>
        <v>378</v>
      </c>
    </row>
    <row r="14" spans="2:14" ht="19.5" thickBot="1">
      <c r="B14" s="89">
        <v>43940</v>
      </c>
      <c r="C14" s="42">
        <f>(C13*2.6)-C13</f>
        <v>1146.8799999999999</v>
      </c>
      <c r="D14" s="47">
        <f t="shared" si="2"/>
        <v>665.28000000000043</v>
      </c>
      <c r="E14" s="47">
        <f t="shared" si="2"/>
        <v>453.6</v>
      </c>
    </row>
    <row r="15" spans="2:14" ht="18.75">
      <c r="B15" s="90">
        <v>43946</v>
      </c>
      <c r="C15" s="42">
        <f t="shared" ref="C15" si="3">(C14*2.6)-C14</f>
        <v>1835.008</v>
      </c>
      <c r="D15" s="47">
        <f t="shared" si="2"/>
        <v>798.33600000000069</v>
      </c>
      <c r="E15" s="47">
        <f t="shared" si="2"/>
        <v>544.32000000000016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zoomScale="60" zoomScaleNormal="60" workbookViewId="0">
      <selection sqref="A1:XFD1048576"/>
    </sheetView>
  </sheetViews>
  <sheetFormatPr defaultRowHeight="15"/>
  <cols>
    <col min="2" max="2" width="13" style="93" customWidth="1"/>
    <col min="3" max="3" width="46.85546875" customWidth="1"/>
    <col min="4" max="4" width="19.85546875" customWidth="1"/>
    <col min="5" max="5" width="23.85546875" customWidth="1"/>
  </cols>
  <sheetData>
    <row r="1" spans="2:14" s="72" customFormat="1" ht="60.75" customHeight="1" thickBot="1">
      <c r="B1" s="98" t="s">
        <v>43</v>
      </c>
      <c r="C1" s="80" t="s">
        <v>41</v>
      </c>
      <c r="D1" s="81" t="s">
        <v>40</v>
      </c>
      <c r="E1" s="82" t="s">
        <v>39</v>
      </c>
      <c r="F1" s="70"/>
      <c r="G1" s="70"/>
      <c r="H1" s="70"/>
      <c r="I1" s="71"/>
      <c r="K1" s="73"/>
      <c r="L1" s="74"/>
      <c r="M1" s="75"/>
      <c r="N1" s="76"/>
    </row>
    <row r="2" spans="2:14" ht="18.75">
      <c r="B2" s="92" t="s">
        <v>15</v>
      </c>
      <c r="C2" s="42">
        <v>175</v>
      </c>
      <c r="D2" s="47">
        <v>175</v>
      </c>
      <c r="E2" s="52">
        <v>175</v>
      </c>
      <c r="K2" s="77"/>
      <c r="L2" s="78"/>
      <c r="M2" s="79"/>
      <c r="N2" s="79"/>
    </row>
    <row r="3" spans="2:14" ht="18.75">
      <c r="B3" s="92" t="s">
        <v>16</v>
      </c>
      <c r="C3" s="42">
        <f>(C2*2.6)-C2</f>
        <v>280</v>
      </c>
      <c r="D3" s="47">
        <f>(D2*2.2)-D2</f>
        <v>210.00000000000006</v>
      </c>
      <c r="E3" s="52">
        <f>(E2*1.5)-E2</f>
        <v>87.5</v>
      </c>
      <c r="K3" s="77"/>
      <c r="L3" s="78"/>
      <c r="M3" s="79"/>
      <c r="N3" s="79"/>
    </row>
    <row r="4" spans="2:14" ht="18.75">
      <c r="B4" s="92" t="s">
        <v>17</v>
      </c>
      <c r="C4" s="42">
        <f t="shared" ref="C4:C6" si="0">(C3*2.6)-C3</f>
        <v>448</v>
      </c>
      <c r="D4" s="47">
        <f t="shared" ref="D4:D6" si="1">(D3*2.2)-D3</f>
        <v>252.00000000000011</v>
      </c>
      <c r="E4" s="52">
        <f t="shared" ref="E4:E6" si="2">(E3*1.5)-E3</f>
        <v>43.75</v>
      </c>
      <c r="K4" s="77"/>
      <c r="L4" s="78"/>
      <c r="M4" s="79"/>
      <c r="N4" s="79"/>
    </row>
    <row r="5" spans="2:14" ht="18.75">
      <c r="B5" s="92" t="s">
        <v>18</v>
      </c>
      <c r="C5" s="42">
        <f t="shared" si="0"/>
        <v>716.8</v>
      </c>
      <c r="D5" s="47">
        <f t="shared" si="1"/>
        <v>302.4000000000002</v>
      </c>
      <c r="E5" s="52">
        <f t="shared" si="2"/>
        <v>21.875</v>
      </c>
      <c r="K5" s="77"/>
      <c r="L5" s="78"/>
      <c r="M5" s="79"/>
      <c r="N5" s="79"/>
    </row>
    <row r="6" spans="2:14" ht="18.75">
      <c r="B6" s="92" t="s">
        <v>19</v>
      </c>
      <c r="C6" s="42">
        <f t="shared" si="0"/>
        <v>1146.8799999999999</v>
      </c>
      <c r="D6" s="47">
        <f t="shared" si="1"/>
        <v>362.88000000000034</v>
      </c>
      <c r="E6" s="52">
        <f t="shared" si="2"/>
        <v>10.9375</v>
      </c>
      <c r="K6" s="77"/>
      <c r="L6" s="78"/>
      <c r="M6" s="79"/>
      <c r="N6" s="79"/>
    </row>
    <row r="10" spans="2:14" ht="15.75" thickBot="1">
      <c r="B10" s="139" t="s">
        <v>42</v>
      </c>
      <c r="C10" s="139"/>
      <c r="D10" s="139"/>
      <c r="E10" s="139"/>
    </row>
    <row r="11" spans="2:14">
      <c r="B11" s="91"/>
      <c r="C11" s="80" t="s">
        <v>41</v>
      </c>
      <c r="D11" s="81" t="s">
        <v>40</v>
      </c>
      <c r="E11" s="82" t="s">
        <v>39</v>
      </c>
    </row>
    <row r="12" spans="2:14" ht="18.75">
      <c r="B12" s="88">
        <v>43916</v>
      </c>
      <c r="C12" s="42">
        <v>175</v>
      </c>
      <c r="D12" s="47">
        <v>175</v>
      </c>
      <c r="E12" s="52">
        <v>175</v>
      </c>
    </row>
    <row r="13" spans="2:14" ht="18.75">
      <c r="B13" s="88">
        <v>43891</v>
      </c>
      <c r="C13" s="42">
        <f>(C12*2.6)-C12</f>
        <v>280</v>
      </c>
      <c r="D13" s="47">
        <f>(D12*2.2)-D12</f>
        <v>210.00000000000006</v>
      </c>
      <c r="E13" s="47">
        <f>(E12*1.5)-E12</f>
        <v>87.5</v>
      </c>
    </row>
    <row r="14" spans="2:14" ht="18.75">
      <c r="B14" s="88">
        <v>43928</v>
      </c>
      <c r="C14" s="42">
        <f>(C13*2.6)-C13</f>
        <v>448</v>
      </c>
      <c r="D14" s="47">
        <f t="shared" ref="D14:E21" si="3">(D13*2.2)-D13</f>
        <v>252.00000000000011</v>
      </c>
      <c r="E14" s="47">
        <f t="shared" si="3"/>
        <v>105.00000000000003</v>
      </c>
    </row>
    <row r="15" spans="2:14" ht="18.75">
      <c r="B15" s="88">
        <v>43934</v>
      </c>
      <c r="C15" s="42">
        <f>(C14*2.6)-C14</f>
        <v>716.8</v>
      </c>
      <c r="D15" s="47">
        <f t="shared" si="3"/>
        <v>302.4000000000002</v>
      </c>
      <c r="E15" s="47">
        <f t="shared" si="3"/>
        <v>126.00000000000006</v>
      </c>
    </row>
    <row r="16" spans="2:14" ht="19.5" thickBot="1">
      <c r="B16" s="89">
        <v>43940</v>
      </c>
      <c r="C16" s="42">
        <f>(C15*2.6)-C15</f>
        <v>1146.8799999999999</v>
      </c>
      <c r="D16" s="47">
        <f t="shared" si="3"/>
        <v>362.88000000000034</v>
      </c>
      <c r="E16" s="47">
        <f t="shared" si="3"/>
        <v>151.2000000000001</v>
      </c>
    </row>
    <row r="17" spans="2:5" ht="18.75">
      <c r="B17" s="90">
        <v>43946</v>
      </c>
      <c r="C17" s="42">
        <f t="shared" ref="C17:C21" si="4">(C16*2.6)-C16</f>
        <v>1835.008</v>
      </c>
      <c r="D17" s="47">
        <f t="shared" si="3"/>
        <v>435.45600000000047</v>
      </c>
      <c r="E17" s="47">
        <f t="shared" si="3"/>
        <v>181.44000000000017</v>
      </c>
    </row>
    <row r="18" spans="2:5" ht="18.75">
      <c r="B18" s="90">
        <v>43952</v>
      </c>
      <c r="C18" s="42">
        <f t="shared" si="4"/>
        <v>2936.0128000000004</v>
      </c>
      <c r="D18" s="47">
        <f t="shared" si="3"/>
        <v>522.54720000000066</v>
      </c>
      <c r="E18" s="47">
        <f t="shared" si="3"/>
        <v>217.72800000000024</v>
      </c>
    </row>
    <row r="19" spans="2:5" ht="18.75">
      <c r="B19" s="90">
        <v>43958</v>
      </c>
      <c r="C19" s="42">
        <f t="shared" si="4"/>
        <v>4697.6204800000005</v>
      </c>
      <c r="D19" s="47">
        <f t="shared" si="3"/>
        <v>627.05664000000093</v>
      </c>
      <c r="E19" s="47">
        <f t="shared" si="3"/>
        <v>261.27360000000033</v>
      </c>
    </row>
    <row r="20" spans="2:5" ht="18.75">
      <c r="B20" s="90">
        <v>43964</v>
      </c>
      <c r="C20" s="42">
        <f t="shared" si="4"/>
        <v>7516.1927680000017</v>
      </c>
      <c r="D20" s="47">
        <f t="shared" si="3"/>
        <v>752.46796800000129</v>
      </c>
      <c r="E20" s="47">
        <f t="shared" si="3"/>
        <v>313.52832000000046</v>
      </c>
    </row>
    <row r="21" spans="2:5" ht="18.75">
      <c r="B21" s="90">
        <v>43970</v>
      </c>
      <c r="C21" s="42">
        <f t="shared" si="4"/>
        <v>12025.908428800005</v>
      </c>
      <c r="D21" s="47">
        <f t="shared" si="3"/>
        <v>902.96156160000169</v>
      </c>
      <c r="E21" s="47">
        <f t="shared" si="3"/>
        <v>376.23398400000065</v>
      </c>
    </row>
  </sheetData>
  <mergeCells count="1">
    <mergeCell ref="B10:E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2"/>
  <sheetViews>
    <sheetView topLeftCell="D1" workbookViewId="0">
      <selection activeCell="H2" sqref="H2:M4"/>
    </sheetView>
  </sheetViews>
  <sheetFormatPr defaultRowHeight="15"/>
  <cols>
    <col min="2" max="2" width="14.85546875" customWidth="1"/>
    <col min="3" max="3" width="14.28515625" customWidth="1"/>
    <col min="8" max="8" width="18.140625" customWidth="1"/>
    <col min="9" max="13" width="11.7109375" style="2" customWidth="1"/>
    <col min="17" max="20" width="8.85546875" style="57"/>
  </cols>
  <sheetData>
    <row r="2" spans="1:19" ht="60" customHeight="1">
      <c r="A2" s="2" t="s">
        <v>45</v>
      </c>
      <c r="B2" s="2" t="s">
        <v>36</v>
      </c>
      <c r="C2" s="2" t="s">
        <v>44</v>
      </c>
      <c r="I2" s="2" t="s">
        <v>15</v>
      </c>
      <c r="J2" s="2" t="s">
        <v>16</v>
      </c>
      <c r="K2" s="2" t="s">
        <v>17</v>
      </c>
      <c r="L2" s="2" t="s">
        <v>18</v>
      </c>
      <c r="M2" s="2" t="s">
        <v>19</v>
      </c>
      <c r="Q2" s="57" t="s">
        <v>48</v>
      </c>
      <c r="R2" s="57" t="s">
        <v>50</v>
      </c>
      <c r="S2" s="57" t="s">
        <v>52</v>
      </c>
    </row>
    <row r="3" spans="1:19">
      <c r="A3" s="2" t="s">
        <v>15</v>
      </c>
      <c r="B3" s="99">
        <v>175</v>
      </c>
      <c r="C3" s="99">
        <v>35</v>
      </c>
      <c r="H3" t="s">
        <v>48</v>
      </c>
      <c r="I3" s="87">
        <v>175</v>
      </c>
      <c r="J3" s="87">
        <v>280</v>
      </c>
      <c r="K3" s="87">
        <v>448</v>
      </c>
      <c r="L3" s="87">
        <v>143.35999999999999</v>
      </c>
      <c r="M3" s="87">
        <v>229.37599999999998</v>
      </c>
      <c r="P3" s="2" t="s">
        <v>15</v>
      </c>
      <c r="Q3" s="100">
        <v>175</v>
      </c>
      <c r="R3" s="100">
        <v>175</v>
      </c>
      <c r="S3" s="100">
        <v>175</v>
      </c>
    </row>
    <row r="4" spans="1:19">
      <c r="A4" s="2" t="s">
        <v>16</v>
      </c>
      <c r="B4" s="99">
        <v>210.00000000000006</v>
      </c>
      <c r="C4" s="99">
        <v>42.000000000000014</v>
      </c>
      <c r="H4" t="s">
        <v>49</v>
      </c>
      <c r="I4" s="87">
        <v>35</v>
      </c>
      <c r="J4" s="87">
        <v>56</v>
      </c>
      <c r="K4" s="87">
        <v>89.600000000000009</v>
      </c>
      <c r="L4" s="87">
        <v>143.35999999999999</v>
      </c>
      <c r="M4" s="87">
        <v>229.37599999999998</v>
      </c>
      <c r="P4" s="2" t="s">
        <v>16</v>
      </c>
      <c r="Q4" s="100">
        <v>280</v>
      </c>
      <c r="R4" s="100">
        <v>210.00000000000006</v>
      </c>
      <c r="S4" s="100">
        <v>87.5</v>
      </c>
    </row>
    <row r="5" spans="1:19">
      <c r="A5" s="2" t="s">
        <v>17</v>
      </c>
      <c r="B5" s="99">
        <v>252.00000000000011</v>
      </c>
      <c r="C5" s="99">
        <v>50.400000000000027</v>
      </c>
      <c r="H5" t="s">
        <v>50</v>
      </c>
      <c r="I5" s="99">
        <v>175</v>
      </c>
      <c r="J5" s="99">
        <v>210.00000000000006</v>
      </c>
      <c r="K5" s="99">
        <v>252.00000000000011</v>
      </c>
      <c r="L5" s="99">
        <v>60.480000000000047</v>
      </c>
      <c r="M5" s="99">
        <v>72.576000000000079</v>
      </c>
      <c r="P5" s="2" t="s">
        <v>17</v>
      </c>
      <c r="Q5" s="100">
        <v>448</v>
      </c>
      <c r="R5" s="100">
        <v>252.00000000000011</v>
      </c>
      <c r="S5" s="100">
        <v>144</v>
      </c>
    </row>
    <row r="6" spans="1:19">
      <c r="A6" s="2" t="s">
        <v>18</v>
      </c>
      <c r="B6" s="99">
        <v>60.480000000000047</v>
      </c>
      <c r="C6" s="99">
        <v>60.480000000000047</v>
      </c>
      <c r="H6" t="s">
        <v>51</v>
      </c>
      <c r="I6" s="99">
        <v>35</v>
      </c>
      <c r="J6" s="99">
        <v>42.000000000000014</v>
      </c>
      <c r="K6" s="99">
        <v>50.400000000000027</v>
      </c>
      <c r="L6" s="99">
        <v>60.480000000000047</v>
      </c>
      <c r="M6" s="99">
        <v>72.576000000000079</v>
      </c>
      <c r="P6" s="2" t="s">
        <v>18</v>
      </c>
      <c r="Q6" s="100">
        <v>143.35999999999999</v>
      </c>
      <c r="R6" s="100">
        <v>60.480000000000047</v>
      </c>
      <c r="S6" s="100">
        <v>4.375</v>
      </c>
    </row>
    <row r="7" spans="1:19">
      <c r="A7" s="2" t="s">
        <v>19</v>
      </c>
      <c r="B7" s="99">
        <v>72.576000000000079</v>
      </c>
      <c r="C7" s="99">
        <v>72.576000000000079</v>
      </c>
      <c r="H7" t="s">
        <v>52</v>
      </c>
      <c r="I7" s="87">
        <v>175</v>
      </c>
      <c r="J7" s="87">
        <v>87.5</v>
      </c>
      <c r="K7" s="87">
        <v>144</v>
      </c>
      <c r="L7" s="87">
        <v>4.375</v>
      </c>
      <c r="M7" s="87">
        <v>2.1875</v>
      </c>
      <c r="P7" s="2" t="s">
        <v>19</v>
      </c>
      <c r="Q7" s="100">
        <v>229.37599999999998</v>
      </c>
      <c r="R7" s="100">
        <v>72.576000000000079</v>
      </c>
      <c r="S7" s="100">
        <v>2.1875</v>
      </c>
    </row>
    <row r="8" spans="1:19">
      <c r="H8" t="s">
        <v>53</v>
      </c>
      <c r="I8" s="87">
        <v>35</v>
      </c>
      <c r="J8" s="87">
        <v>17.5</v>
      </c>
      <c r="K8" s="87">
        <v>8.75</v>
      </c>
      <c r="L8" s="87">
        <v>4.375</v>
      </c>
      <c r="M8" s="87">
        <v>2.1875</v>
      </c>
    </row>
    <row r="9" spans="1:19">
      <c r="A9" t="s">
        <v>46</v>
      </c>
    </row>
    <row r="10" spans="1:19">
      <c r="B10" s="87">
        <v>175</v>
      </c>
      <c r="C10" s="87">
        <v>35</v>
      </c>
    </row>
    <row r="11" spans="1:19">
      <c r="B11" s="87">
        <v>280</v>
      </c>
      <c r="C11" s="87">
        <v>56</v>
      </c>
    </row>
    <row r="12" spans="1:19">
      <c r="B12" s="87">
        <v>448</v>
      </c>
      <c r="C12" s="87">
        <v>89.600000000000009</v>
      </c>
    </row>
    <row r="13" spans="1:19">
      <c r="B13" s="87">
        <v>143.35999999999999</v>
      </c>
      <c r="C13" s="87">
        <v>143.35999999999999</v>
      </c>
    </row>
    <row r="14" spans="1:19">
      <c r="B14" s="87">
        <v>229.37599999999998</v>
      </c>
      <c r="C14" s="87">
        <v>229.37599999999998</v>
      </c>
    </row>
    <row r="17" spans="1:3">
      <c r="A17" t="s">
        <v>47</v>
      </c>
    </row>
    <row r="18" spans="1:3">
      <c r="B18" s="87">
        <v>175</v>
      </c>
      <c r="C18" s="87">
        <v>35</v>
      </c>
    </row>
    <row r="19" spans="1:3">
      <c r="B19" s="87">
        <v>87.5</v>
      </c>
      <c r="C19" s="87">
        <v>17.5</v>
      </c>
    </row>
    <row r="20" spans="1:3">
      <c r="B20" s="87">
        <v>144</v>
      </c>
      <c r="C20" s="87">
        <v>8.75</v>
      </c>
    </row>
    <row r="21" spans="1:3">
      <c r="B21" s="87">
        <v>4.375</v>
      </c>
      <c r="C21" s="87">
        <v>4.375</v>
      </c>
    </row>
    <row r="22" spans="1:3">
      <c r="B22" s="87">
        <v>2.1875</v>
      </c>
      <c r="C22" s="87">
        <v>2.1875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11" sqref="A11:D21"/>
    </sheetView>
  </sheetViews>
  <sheetFormatPr defaultRowHeight="15"/>
  <cols>
    <col min="1" max="1" width="12" customWidth="1"/>
    <col min="2" max="2" width="30.85546875" customWidth="1"/>
    <col min="3" max="3" width="22.28515625" customWidth="1"/>
    <col min="4" max="4" width="25.7109375" customWidth="1"/>
  </cols>
  <sheetData>
    <row r="1" spans="1:4">
      <c r="A1" s="140" t="s">
        <v>37</v>
      </c>
      <c r="B1" s="140"/>
      <c r="C1" s="140"/>
      <c r="D1" s="140"/>
    </row>
    <row r="2" spans="1:4" ht="60.6" customHeight="1">
      <c r="A2" s="94"/>
      <c r="B2" s="95" t="s">
        <v>23</v>
      </c>
      <c r="C2" s="95" t="s">
        <v>24</v>
      </c>
      <c r="D2" s="95" t="s">
        <v>25</v>
      </c>
    </row>
    <row r="3" spans="1:4">
      <c r="A3" s="94" t="s">
        <v>15</v>
      </c>
      <c r="B3" s="96">
        <v>2</v>
      </c>
      <c r="C3" s="96">
        <v>2</v>
      </c>
      <c r="D3" s="96">
        <v>2</v>
      </c>
    </row>
    <row r="4" spans="1:4">
      <c r="A4" s="94" t="s">
        <v>16</v>
      </c>
      <c r="B4" s="96">
        <v>6.4399999999999995</v>
      </c>
      <c r="C4" s="96">
        <v>4.830000000000001</v>
      </c>
      <c r="D4" s="96">
        <v>2.0124999999999997</v>
      </c>
    </row>
    <row r="5" spans="1:4">
      <c r="A5" s="94" t="s">
        <v>17</v>
      </c>
      <c r="B5" s="96">
        <v>10.304</v>
      </c>
      <c r="C5" s="96">
        <v>5.7960000000000029</v>
      </c>
      <c r="D5" s="96">
        <v>1.0062499999999999</v>
      </c>
    </row>
    <row r="6" spans="1:4">
      <c r="A6" s="94" t="s">
        <v>18</v>
      </c>
      <c r="B6" s="96">
        <v>16.486399999999996</v>
      </c>
      <c r="C6" s="96">
        <v>6.9552000000000049</v>
      </c>
      <c r="D6" s="96">
        <v>0.50312499999999993</v>
      </c>
    </row>
    <row r="7" spans="1:4">
      <c r="A7" s="94" t="s">
        <v>19</v>
      </c>
      <c r="B7" s="96">
        <v>26.378239999999995</v>
      </c>
      <c r="C7" s="96">
        <v>8.346240000000007</v>
      </c>
      <c r="D7" s="96">
        <v>0.25156249999999997</v>
      </c>
    </row>
    <row r="10" spans="1:4">
      <c r="A10" s="140" t="s">
        <v>38</v>
      </c>
      <c r="B10" s="140"/>
      <c r="C10" s="140"/>
      <c r="D10" s="140"/>
    </row>
    <row r="11" spans="1:4" ht="60">
      <c r="A11" s="94"/>
      <c r="B11" s="95" t="s">
        <v>23</v>
      </c>
      <c r="C11" s="95" t="s">
        <v>24</v>
      </c>
      <c r="D11" s="95" t="s">
        <v>25</v>
      </c>
    </row>
    <row r="12" spans="1:4">
      <c r="A12" s="97">
        <v>43916</v>
      </c>
      <c r="B12" s="96">
        <v>2</v>
      </c>
      <c r="C12" s="96">
        <v>2</v>
      </c>
      <c r="D12" s="96">
        <v>2</v>
      </c>
    </row>
    <row r="13" spans="1:4">
      <c r="A13" s="97">
        <v>43891</v>
      </c>
      <c r="B13" s="96">
        <v>6.4399999999999995</v>
      </c>
      <c r="C13" s="96">
        <v>8.8550000000000004</v>
      </c>
      <c r="D13" s="96">
        <v>6.0374999999999996</v>
      </c>
    </row>
    <row r="14" spans="1:4">
      <c r="A14" s="97">
        <v>43928</v>
      </c>
      <c r="B14" s="96">
        <v>10.304</v>
      </c>
      <c r="C14" s="96">
        <v>10.626000000000003</v>
      </c>
      <c r="D14" s="96">
        <v>7.2449999999999992</v>
      </c>
    </row>
    <row r="15" spans="1:4">
      <c r="A15" s="97">
        <v>43934</v>
      </c>
      <c r="B15" s="96">
        <v>16.486399999999996</v>
      </c>
      <c r="C15" s="96">
        <v>12.751200000000006</v>
      </c>
      <c r="D15" s="96">
        <v>8.6939999999999991</v>
      </c>
    </row>
    <row r="16" spans="1:4">
      <c r="A16" s="97">
        <v>43940</v>
      </c>
      <c r="B16" s="96">
        <v>26.378239999999995</v>
      </c>
      <c r="C16" s="96">
        <v>15.301440000000008</v>
      </c>
      <c r="D16" s="96">
        <v>10.4328</v>
      </c>
    </row>
    <row r="17" spans="1:4">
      <c r="A17" s="97">
        <v>43946</v>
      </c>
      <c r="B17" s="96">
        <v>42.205184000000003</v>
      </c>
      <c r="C17" s="96">
        <v>18.361728000000017</v>
      </c>
      <c r="D17" s="96">
        <v>12.519360000000002</v>
      </c>
    </row>
    <row r="18" spans="1:4">
      <c r="A18" s="97">
        <v>43952</v>
      </c>
      <c r="B18" s="96">
        <v>67.528294400000007</v>
      </c>
      <c r="C18" s="96">
        <v>22.034073600000021</v>
      </c>
      <c r="D18" s="96">
        <v>15.023232000000002</v>
      </c>
    </row>
    <row r="19" spans="1:4">
      <c r="A19" s="97">
        <v>43958</v>
      </c>
      <c r="B19" s="96">
        <v>108.04527104</v>
      </c>
      <c r="C19" s="96">
        <v>26.440888320000035</v>
      </c>
      <c r="D19" s="96">
        <v>18.027878400000009</v>
      </c>
    </row>
    <row r="20" spans="1:4">
      <c r="A20" s="97">
        <v>43964</v>
      </c>
      <c r="B20" s="96">
        <v>172.87243366400003</v>
      </c>
      <c r="C20" s="96">
        <v>31.729065984000044</v>
      </c>
      <c r="D20" s="96">
        <v>21.633454080000011</v>
      </c>
    </row>
    <row r="21" spans="1:4">
      <c r="A21" s="97">
        <v>43970</v>
      </c>
      <c r="B21" s="96">
        <v>276.59589386240009</v>
      </c>
      <c r="C21" s="96">
        <v>38.07487918080006</v>
      </c>
      <c r="D21" s="96">
        <v>25.960144896000017</v>
      </c>
    </row>
  </sheetData>
  <mergeCells count="2">
    <mergeCell ref="A1:D1"/>
    <mergeCell ref="A10: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Incubația de 14 zile</vt:lpstr>
      <vt:lpstr>Incubația de 6 zile</vt:lpstr>
      <vt:lpstr>30 z grafic</vt:lpstr>
      <vt:lpstr>70 zile grafic</vt:lpstr>
      <vt:lpstr>Spitalizati 14 zile</vt:lpstr>
      <vt:lpstr>Decese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GHEORGHITA, Stela</dc:creator>
  <cp:lastModifiedBy>Ceban Alexei</cp:lastModifiedBy>
  <cp:lastPrinted>2020-03-09T08:55:04Z</cp:lastPrinted>
  <dcterms:created xsi:type="dcterms:W3CDTF">2020-02-07T21:33:36Z</dcterms:created>
  <dcterms:modified xsi:type="dcterms:W3CDTF">2020-04-03T20:28:03Z</dcterms:modified>
</cp:coreProperties>
</file>